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autoCompressPictures="0"/>
  <bookViews>
    <workbookView xWindow="0" yWindow="0" windowWidth="20490" windowHeight="6855" activeTab="1"/>
  </bookViews>
  <sheets>
    <sheet name="Works_" sheetId="24" r:id="rId1"/>
    <sheet name="Consultants_" sheetId="26" r:id="rId2"/>
    <sheet name="Goods_" sheetId="25" r:id="rId3"/>
    <sheet name="Works_Additifs" sheetId="27" r:id="rId4"/>
  </sheets>
  <definedNames>
    <definedName name="_xlnm.Print_Titles" localSheetId="2">Goods_!$B:$B</definedName>
    <definedName name="_xlnm.Print_Area" localSheetId="2">Goods_!$A$1:$U$13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1" i="27"/>
  <c r="N11" s="1"/>
  <c r="O11" s="1"/>
  <c r="R11" s="1"/>
  <c r="S11" s="1"/>
  <c r="T11" s="1"/>
  <c r="U11" s="1"/>
  <c r="J11"/>
  <c r="E11"/>
  <c r="N8"/>
  <c r="O8" s="1"/>
  <c r="R8" s="1"/>
  <c r="S8" s="1"/>
  <c r="T8" s="1"/>
  <c r="U8" s="1"/>
  <c r="M8"/>
  <c r="E8"/>
  <c r="M14" i="24" l="1"/>
  <c r="J14"/>
  <c r="E14" l="1"/>
  <c r="E11" l="1"/>
  <c r="E8"/>
  <c r="T12" i="26"/>
  <c r="S12"/>
  <c r="U12" s="1"/>
  <c r="V12" s="1"/>
  <c r="W12" s="1"/>
  <c r="Y12" s="1"/>
  <c r="Z12" s="1"/>
  <c r="F12"/>
  <c r="O9"/>
  <c r="Q9" s="1"/>
  <c r="R9" s="1"/>
  <c r="S9" s="1"/>
  <c r="T9" s="1"/>
  <c r="V9" s="1"/>
  <c r="W9" s="1"/>
  <c r="Y9" s="1"/>
  <c r="Z9" s="1"/>
  <c r="AD9" s="1"/>
  <c r="AE9" s="1"/>
  <c r="AG9" s="1"/>
  <c r="AH9" s="1"/>
  <c r="L9"/>
  <c r="F9"/>
  <c r="L8" i="25"/>
  <c r="M8" s="1"/>
  <c r="N8" s="1"/>
  <c r="E8"/>
  <c r="N14" i="24"/>
  <c r="O14" s="1"/>
  <c r="R14" s="1"/>
  <c r="S14" s="1"/>
  <c r="T14" s="1"/>
  <c r="U14" s="1"/>
  <c r="M11"/>
  <c r="N11" s="1"/>
  <c r="O11" s="1"/>
  <c r="R11" s="1"/>
  <c r="S11" s="1"/>
  <c r="T11" s="1"/>
  <c r="U11" s="1"/>
  <c r="J8"/>
  <c r="L8" s="1"/>
  <c r="M8" s="1"/>
  <c r="N8" s="1"/>
  <c r="O8" s="1"/>
  <c r="R8" s="1"/>
  <c r="S8" s="1"/>
  <c r="T8" s="1"/>
  <c r="U8" s="1"/>
  <c r="R8" i="25" l="1"/>
  <c r="S8" s="1"/>
  <c r="T8" s="1"/>
  <c r="U8" s="1"/>
  <c r="O8"/>
  <c r="AD12" i="26"/>
  <c r="AE12" s="1"/>
  <c r="AG12" s="1"/>
  <c r="AH12" s="1"/>
  <c r="AA12"/>
</calcChain>
</file>

<file path=xl/sharedStrings.xml><?xml version="1.0" encoding="utf-8"?>
<sst xmlns="http://schemas.openxmlformats.org/spreadsheetml/2006/main" count="230" uniqueCount="99">
  <si>
    <t>Données de bases</t>
  </si>
  <si>
    <t xml:space="preserve">Dossier d'appel d'offres </t>
  </si>
  <si>
    <t>Période de soumission</t>
  </si>
  <si>
    <t>Evaluation des offres</t>
  </si>
  <si>
    <t>Attribution du Contrat</t>
  </si>
  <si>
    <t>Exécution du Contrat</t>
  </si>
  <si>
    <t>N°</t>
  </si>
  <si>
    <t>Description</t>
  </si>
  <si>
    <t>Nombre de lots</t>
  </si>
  <si>
    <t xml:space="preserve">Montant estimatif en US $ </t>
  </si>
  <si>
    <t>Montant estimatif en FCFA</t>
  </si>
  <si>
    <t>Mode d'acquisition</t>
  </si>
  <si>
    <t>Revue à Priori ou à Postériori</t>
  </si>
  <si>
    <t>Plan vs. Réel</t>
  </si>
  <si>
    <t>Date
Préparation et Soumission DAO</t>
  </si>
  <si>
    <t xml:space="preserve">Date
Non-objection DCMP </t>
  </si>
  <si>
    <t xml:space="preserve">Date
Non-objection IDA </t>
  </si>
  <si>
    <t xml:space="preserve">Date Publication AAO 
</t>
  </si>
  <si>
    <t>Date Remise / Ouverture offres</t>
  </si>
  <si>
    <t>Soumission Rapport  d'évaluation offres</t>
  </si>
  <si>
    <t>Date Non-
objection DCMP</t>
  </si>
  <si>
    <t xml:space="preserve">Date Non-
objection IDA </t>
  </si>
  <si>
    <t xml:space="preserve">Montant Contrat </t>
  </si>
  <si>
    <t xml:space="preserve">Date Attribution Contrat </t>
  </si>
  <si>
    <t>Date Signature Contrat</t>
  </si>
  <si>
    <t xml:space="preserve">Démarrage </t>
  </si>
  <si>
    <t>Réception Provisoire</t>
  </si>
  <si>
    <t>1</t>
  </si>
  <si>
    <t>AON</t>
  </si>
  <si>
    <t>Postériori</t>
  </si>
  <si>
    <t>Plan</t>
  </si>
  <si>
    <t>Non Requis</t>
  </si>
  <si>
    <t>Réel</t>
  </si>
  <si>
    <t>2</t>
  </si>
  <si>
    <t>AON: Appel Offres National</t>
  </si>
  <si>
    <t xml:space="preserve">Date
Non-objection DCMP  </t>
  </si>
  <si>
    <t xml:space="preserve">Date
Non-objection IDA  </t>
  </si>
  <si>
    <t xml:space="preserve">Date Non-
objection DCMP </t>
  </si>
  <si>
    <t>Réception Définitive</t>
  </si>
  <si>
    <t>AOI: Appel Offres International</t>
  </si>
  <si>
    <t>Données de Base</t>
  </si>
  <si>
    <t xml:space="preserve">Avis de manifestations d'intérêt (AMI) et T.D.R
</t>
  </si>
  <si>
    <t xml:space="preserve">Liste Restreinte et Demande de Proposition 
</t>
  </si>
  <si>
    <t>Proposition</t>
  </si>
  <si>
    <t>Evaluation Technique (T) &amp; Financière (F)
des Propositions</t>
  </si>
  <si>
    <t>Exécution du Marche</t>
  </si>
  <si>
    <t>Méthode de sélection</t>
  </si>
  <si>
    <t>Forfait
ou
Temps-Passé</t>
  </si>
  <si>
    <t xml:space="preserve">Montant Estimatif 
 US $ </t>
  </si>
  <si>
    <t>Montant Estimatif 
FCFA</t>
  </si>
  <si>
    <t>Plan vs. Actuel</t>
  </si>
  <si>
    <t>Date
Préparation et Soumission Avis et TDR</t>
  </si>
  <si>
    <t>Date
Non objection IDA</t>
  </si>
  <si>
    <t>Date
Publication AMI</t>
  </si>
  <si>
    <t>Date Remise candidature</t>
  </si>
  <si>
    <t xml:space="preserve">Date
Préparation et Soumission shortlist et DP </t>
  </si>
  <si>
    <t xml:space="preserve"> Date
Non
objection DCMP</t>
  </si>
  <si>
    <t xml:space="preserve"> Date
Non
objection IDA</t>
  </si>
  <si>
    <t xml:space="preserve">Date Invitation 
</t>
  </si>
  <si>
    <t>Date Soumission/ Ouverture</t>
  </si>
  <si>
    <t xml:space="preserve">Soumission Rapport 
Evaluation (T)
 </t>
  </si>
  <si>
    <t>Non objection
Rapport
Evaluation (T) DCMP</t>
  </si>
  <si>
    <t>Non objection
Rapport
Evaluation (T) IDA</t>
  </si>
  <si>
    <t>Ouverture Propositions financière</t>
  </si>
  <si>
    <t>Evaluation Finale et Classement</t>
  </si>
  <si>
    <t>Non objection
Rapport
Evaluation Finale DCMP</t>
  </si>
  <si>
    <t>Négociation du Contrat</t>
  </si>
  <si>
    <t>Non objection
Projet de contrat IDA</t>
  </si>
  <si>
    <t>Montant Contrat FCFA</t>
  </si>
  <si>
    <t>Démarrage du Marché</t>
  </si>
  <si>
    <t>Dépôt Rapport</t>
  </si>
  <si>
    <t>Forfait</t>
  </si>
  <si>
    <t xml:space="preserve"> Lot Unique</t>
  </si>
  <si>
    <t xml:space="preserve"> Lot Unique </t>
  </si>
  <si>
    <t>Travaux de Construction d'une salle Multimédia pour le  CEA/IEA-MS4SSA de l'UAM</t>
  </si>
  <si>
    <t>DC</t>
  </si>
  <si>
    <t>Recrutement  d’un consultant chargé de la mise en place d'une Plateforme E-learning et inscription en ligne au profit du CEA/IEA-MS4SSA de l'UAM</t>
  </si>
  <si>
    <t>18889</t>
  </si>
  <si>
    <t>Temps-Passé</t>
  </si>
  <si>
    <t>DC: Demande de Cotation</t>
  </si>
  <si>
    <t>SFQ: Sélection Fondée Qualification du candidat</t>
  </si>
  <si>
    <t>SFQ</t>
  </si>
  <si>
    <t>CENTRE  EMERGENT AFRICAIN INNOVANT D' ENSEIGNEMENT / APPRENTISSAGE DES MATHEMATIQUES ET SCIENCES POUR L'AFRIQUE SUB-SAHARIENNE(CEA/IEA/MS4SSA)</t>
  </si>
  <si>
    <t>Acquisition des équipements pour la salle multimédia du CEA/IEA6-MS4SSA/UAM</t>
  </si>
  <si>
    <t>DRP : Demande des Renseignements et des Prix</t>
  </si>
  <si>
    <t>13/07/203</t>
  </si>
  <si>
    <t>PLAN DE PASSATION DES MARCHES POUR LA GESTION 2022 ( version N°2)</t>
  </si>
  <si>
    <t>PLAN DE PASSATION DES MARCHES POUR LA GESTION 2022 ( version  N°2)</t>
  </si>
  <si>
    <t>PLAN DE PASSATION DES MARCHES POUR LA GESTION 2022 ( version N° 2)</t>
  </si>
  <si>
    <t>Travaux de Construction d'un bloc administratif, d'enseignement et de recherche pour le  CEA/IEA-MS4SSA de l'UAM</t>
  </si>
  <si>
    <t>3</t>
  </si>
  <si>
    <t>Travaux de renovation de trois (3)laboratoires de l'ENS et d' Aménagements de l'espaces de vie des étudiants ( reprise de la pelouse, de l'espace de rencontre centrale)</t>
  </si>
  <si>
    <t>Travaux de renovation de trois (3)laboratoires de l'ENS</t>
  </si>
  <si>
    <t>PLAN DE PASSATION DES MARCHES POUR LA GESTION 2022 ( version N° 3)</t>
  </si>
  <si>
    <t>Travaux  d' Aménagements de l'espaces de vie des étudiants ( reprise de la pelouse, de l'espace de rencontre centrale)</t>
  </si>
  <si>
    <t>3.1</t>
  </si>
  <si>
    <t>3.2</t>
  </si>
  <si>
    <r>
      <rPr>
        <b/>
        <u/>
        <sz val="12"/>
        <color rgb="FF0070C0"/>
        <rFont val="Times New Roman"/>
        <family val="1"/>
      </rPr>
      <t>NB</t>
    </r>
    <r>
      <rPr>
        <b/>
        <sz val="12"/>
        <color rgb="FF0070C0"/>
        <rFont val="Times New Roman"/>
        <family val="1"/>
      </rPr>
      <t>:  Le marché 3 de la feuille Works a été subdivisé en 2 marché séparés 3.1 et 3.2</t>
    </r>
  </si>
  <si>
    <t xml:space="preserve"> </t>
  </si>
</sst>
</file>

<file path=xl/styles.xml><?xml version="1.0" encoding="utf-8"?>
<styleSheet xmlns="http://schemas.openxmlformats.org/spreadsheetml/2006/main">
  <numFmts count="4">
    <numFmt numFmtId="41" formatCode="_-* #,##0\ _€_-;\-* #,##0\ _€_-;_-* &quot;-&quot;\ _€_-;_-@_-"/>
    <numFmt numFmtId="164" formatCode="dd/mm/yy;@"/>
    <numFmt numFmtId="165" formatCode="[$-40C]d\-mmm\-yy;@"/>
    <numFmt numFmtId="166" formatCode="#,##0\ _€"/>
  </numFmts>
  <fonts count="17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2"/>
      <color rgb="FF00B050"/>
      <name val="Times New Roman"/>
      <family val="1"/>
    </font>
    <font>
      <b/>
      <sz val="12"/>
      <color rgb="FF0070C0"/>
      <name val="Times New Roman"/>
      <family val="1"/>
    </font>
    <font>
      <b/>
      <u/>
      <sz val="12"/>
      <color rgb="FF0070C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60">
    <xf numFmtId="0" fontId="0" fillId="0" borderId="0" xfId="0"/>
    <xf numFmtId="49" fontId="2" fillId="2" borderId="1" xfId="0" applyNumberFormat="1" applyFont="1" applyFill="1" applyBorder="1" applyAlignment="1" applyProtection="1">
      <protection locked="0"/>
    </xf>
    <xf numFmtId="49" fontId="2" fillId="0" borderId="0" xfId="0" applyNumberFormat="1" applyFont="1"/>
    <xf numFmtId="49" fontId="3" fillId="0" borderId="0" xfId="0" applyNumberFormat="1" applyFont="1"/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49" fontId="2" fillId="3" borderId="2" xfId="0" applyNumberFormat="1" applyFont="1" applyFill="1" applyBorder="1" applyAlignment="1">
      <alignment horizontal="center" wrapText="1"/>
    </xf>
    <xf numFmtId="49" fontId="2" fillId="3" borderId="3" xfId="0" applyNumberFormat="1" applyFont="1" applyFill="1" applyBorder="1" applyAlignment="1">
      <alignment horizontal="center" wrapText="1"/>
    </xf>
    <xf numFmtId="49" fontId="3" fillId="3" borderId="2" xfId="0" applyNumberFormat="1" applyFont="1" applyFill="1" applyBorder="1" applyAlignment="1"/>
    <xf numFmtId="49" fontId="5" fillId="4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/>
      <protection locked="0"/>
    </xf>
    <xf numFmtId="165" fontId="2" fillId="2" borderId="2" xfId="0" applyNumberFormat="1" applyFont="1" applyFill="1" applyBorder="1" applyAlignment="1" applyProtection="1">
      <alignment horizontal="center"/>
      <protection locked="0"/>
    </xf>
    <xf numFmtId="165" fontId="8" fillId="2" borderId="1" xfId="0" applyNumberFormat="1" applyFont="1" applyFill="1" applyBorder="1" applyAlignment="1" applyProtection="1">
      <alignment horizontal="center"/>
      <protection locked="0"/>
    </xf>
    <xf numFmtId="165" fontId="8" fillId="2" borderId="2" xfId="0" applyNumberFormat="1" applyFont="1" applyFill="1" applyBorder="1" applyAlignment="1" applyProtection="1">
      <alignment horizontal="center"/>
      <protection locked="0"/>
    </xf>
    <xf numFmtId="165" fontId="9" fillId="4" borderId="2" xfId="0" applyNumberFormat="1" applyFont="1" applyFill="1" applyBorder="1" applyAlignment="1">
      <alignment horizontal="center"/>
    </xf>
    <xf numFmtId="49" fontId="9" fillId="4" borderId="2" xfId="0" applyNumberFormat="1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/>
    <xf numFmtId="3" fontId="2" fillId="2" borderId="5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/>
    <xf numFmtId="49" fontId="7" fillId="0" borderId="0" xfId="0" applyNumberFormat="1" applyFont="1"/>
    <xf numFmtId="49" fontId="3" fillId="0" borderId="0" xfId="0" applyNumberFormat="1" applyFont="1" applyBorder="1"/>
    <xf numFmtId="49" fontId="3" fillId="3" borderId="2" xfId="0" applyNumberFormat="1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wrapText="1"/>
    </xf>
    <xf numFmtId="49" fontId="5" fillId="4" borderId="2" xfId="0" applyNumberFormat="1" applyFont="1" applyFill="1" applyBorder="1" applyAlignment="1"/>
    <xf numFmtId="49" fontId="3" fillId="4" borderId="2" xfId="0" applyNumberFormat="1" applyFont="1" applyFill="1" applyBorder="1" applyAlignment="1"/>
    <xf numFmtId="49" fontId="2" fillId="4" borderId="2" xfId="0" applyNumberFormat="1" applyFont="1" applyFill="1" applyBorder="1" applyAlignment="1"/>
    <xf numFmtId="3" fontId="2" fillId="4" borderId="2" xfId="0" applyNumberFormat="1" applyFont="1" applyFill="1" applyBorder="1" applyAlignment="1">
      <alignment horizontal="center"/>
    </xf>
    <xf numFmtId="165" fontId="2" fillId="4" borderId="2" xfId="0" applyNumberFormat="1" applyFont="1" applyFill="1" applyBorder="1" applyAlignment="1">
      <alignment horizontal="center"/>
    </xf>
    <xf numFmtId="165" fontId="2" fillId="4" borderId="8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/>
    <xf numFmtId="165" fontId="2" fillId="4" borderId="2" xfId="0" applyNumberFormat="1" applyFont="1" applyFill="1" applyBorder="1" applyAlignment="1"/>
    <xf numFmtId="49" fontId="3" fillId="3" borderId="2" xfId="0" applyNumberFormat="1" applyFont="1" applyFill="1" applyBorder="1" applyAlignment="1">
      <alignment wrapText="1"/>
    </xf>
    <xf numFmtId="49" fontId="2" fillId="5" borderId="0" xfId="0" applyNumberFormat="1" applyFont="1" applyFill="1" applyBorder="1" applyAlignment="1"/>
    <xf numFmtId="4" fontId="2" fillId="5" borderId="0" xfId="0" applyNumberFormat="1" applyFont="1" applyFill="1" applyBorder="1" applyAlignment="1" applyProtection="1">
      <alignment horizontal="center"/>
      <protection locked="0"/>
    </xf>
    <xf numFmtId="49" fontId="2" fillId="5" borderId="0" xfId="0" applyNumberFormat="1" applyFont="1" applyFill="1" applyBorder="1" applyAlignment="1">
      <alignment horizontal="center" wrapText="1"/>
    </xf>
    <xf numFmtId="165" fontId="2" fillId="5" borderId="0" xfId="0" applyNumberFormat="1" applyFont="1" applyFill="1" applyBorder="1" applyAlignment="1">
      <alignment horizontal="center" wrapText="1"/>
    </xf>
    <xf numFmtId="165" fontId="2" fillId="5" borderId="0" xfId="0" applyNumberFormat="1" applyFont="1" applyFill="1" applyBorder="1" applyAlignment="1"/>
    <xf numFmtId="4" fontId="2" fillId="5" borderId="0" xfId="0" applyNumberFormat="1" applyFont="1" applyFill="1" applyBorder="1" applyAlignment="1" applyProtection="1">
      <protection locked="0"/>
    </xf>
    <xf numFmtId="165" fontId="2" fillId="0" borderId="0" xfId="0" applyNumberFormat="1" applyFont="1"/>
    <xf numFmtId="49" fontId="2" fillId="4" borderId="9" xfId="0" applyNumberFormat="1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left" vertical="center" wrapText="1"/>
    </xf>
    <xf numFmtId="49" fontId="2" fillId="4" borderId="9" xfId="0" applyNumberFormat="1" applyFont="1" applyFill="1" applyBorder="1" applyAlignment="1" applyProtection="1">
      <protection locked="0"/>
    </xf>
    <xf numFmtId="49" fontId="2" fillId="4" borderId="2" xfId="0" applyNumberFormat="1" applyFont="1" applyFill="1" applyBorder="1" applyAlignment="1">
      <alignment horizontal="center" wrapText="1"/>
    </xf>
    <xf numFmtId="165" fontId="2" fillId="4" borderId="1" xfId="0" applyNumberFormat="1" applyFont="1" applyFill="1" applyBorder="1" applyAlignment="1" applyProtection="1">
      <alignment horizontal="center"/>
      <protection locked="0"/>
    </xf>
    <xf numFmtId="165" fontId="2" fillId="4" borderId="2" xfId="0" applyNumberFormat="1" applyFont="1" applyFill="1" applyBorder="1" applyAlignment="1" applyProtection="1">
      <alignment horizontal="center"/>
      <protection locked="0"/>
    </xf>
    <xf numFmtId="49" fontId="2" fillId="0" borderId="2" xfId="0" applyNumberFormat="1" applyFont="1" applyBorder="1"/>
    <xf numFmtId="165" fontId="2" fillId="6" borderId="1" xfId="0" applyNumberFormat="1" applyFont="1" applyFill="1" applyBorder="1" applyAlignment="1" applyProtection="1">
      <alignment horizontal="center"/>
      <protection locked="0"/>
    </xf>
    <xf numFmtId="165" fontId="2" fillId="6" borderId="2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Alignment="1">
      <alignment vertical="center"/>
    </xf>
    <xf numFmtId="49" fontId="2" fillId="4" borderId="11" xfId="0" applyNumberFormat="1" applyFont="1" applyFill="1" applyBorder="1" applyAlignment="1" applyProtection="1">
      <protection locked="0"/>
    </xf>
    <xf numFmtId="49" fontId="2" fillId="4" borderId="3" xfId="0" applyNumberFormat="1" applyFont="1" applyFill="1" applyBorder="1" applyAlignment="1">
      <alignment horizontal="center" wrapText="1"/>
    </xf>
    <xf numFmtId="165" fontId="8" fillId="4" borderId="7" xfId="0" applyNumberFormat="1" applyFont="1" applyFill="1" applyBorder="1" applyAlignment="1" applyProtection="1">
      <alignment horizontal="center"/>
      <protection locked="0"/>
    </xf>
    <xf numFmtId="165" fontId="8" fillId="4" borderId="1" xfId="0" applyNumberFormat="1" applyFont="1" applyFill="1" applyBorder="1" applyAlignment="1" applyProtection="1">
      <alignment horizontal="center"/>
      <protection locked="0"/>
    </xf>
    <xf numFmtId="0" fontId="0" fillId="4" borderId="0" xfId="0" applyFill="1"/>
    <xf numFmtId="49" fontId="3" fillId="6" borderId="5" xfId="0" applyNumberFormat="1" applyFont="1" applyFill="1" applyBorder="1" applyAlignment="1" applyProtection="1">
      <alignment horizontal="center"/>
      <protection locked="0"/>
    </xf>
    <xf numFmtId="49" fontId="2" fillId="6" borderId="4" xfId="0" applyNumberFormat="1" applyFont="1" applyFill="1" applyBorder="1" applyAlignment="1" applyProtection="1">
      <alignment horizontal="center" wrapText="1"/>
      <protection locked="0"/>
    </xf>
    <xf numFmtId="49" fontId="3" fillId="6" borderId="1" xfId="0" applyNumberFormat="1" applyFont="1" applyFill="1" applyBorder="1" applyAlignment="1" applyProtection="1">
      <alignment horizontal="center"/>
      <protection locked="0"/>
    </xf>
    <xf numFmtId="49" fontId="2" fillId="6" borderId="6" xfId="0" applyNumberFormat="1" applyFont="1" applyFill="1" applyBorder="1" applyAlignment="1" applyProtection="1">
      <protection locked="0"/>
    </xf>
    <xf numFmtId="3" fontId="2" fillId="6" borderId="6" xfId="0" applyNumberFormat="1" applyFont="1" applyFill="1" applyBorder="1" applyAlignment="1" applyProtection="1">
      <protection locked="0"/>
    </xf>
    <xf numFmtId="165" fontId="2" fillId="6" borderId="7" xfId="0" applyNumberFormat="1" applyFont="1" applyFill="1" applyBorder="1" applyAlignment="1" applyProtection="1">
      <alignment horizontal="center"/>
      <protection locked="0"/>
    </xf>
    <xf numFmtId="0" fontId="0" fillId="6" borderId="2" xfId="0" applyFill="1" applyBorder="1"/>
    <xf numFmtId="164" fontId="2" fillId="6" borderId="2" xfId="0" applyNumberFormat="1" applyFont="1" applyFill="1" applyBorder="1" applyAlignment="1" applyProtection="1">
      <protection locked="0"/>
    </xf>
    <xf numFmtId="165" fontId="0" fillId="6" borderId="2" xfId="0" applyNumberFormat="1" applyFill="1" applyBorder="1"/>
    <xf numFmtId="0" fontId="0" fillId="5" borderId="0" xfId="0" applyFill="1"/>
    <xf numFmtId="165" fontId="12" fillId="6" borderId="2" xfId="0" applyNumberFormat="1" applyFont="1" applyFill="1" applyBorder="1"/>
    <xf numFmtId="165" fontId="12" fillId="6" borderId="0" xfId="0" applyNumberFormat="1" applyFont="1" applyFill="1"/>
    <xf numFmtId="164" fontId="2" fillId="6" borderId="1" xfId="0" applyNumberFormat="1" applyFont="1" applyFill="1" applyBorder="1" applyAlignment="1" applyProtection="1">
      <protection locked="0"/>
    </xf>
    <xf numFmtId="0" fontId="0" fillId="4" borderId="2" xfId="0" applyFill="1" applyBorder="1"/>
    <xf numFmtId="49" fontId="6" fillId="0" borderId="0" xfId="0" applyNumberFormat="1" applyFont="1" applyBorder="1" applyAlignment="1"/>
    <xf numFmtId="49" fontId="7" fillId="0" borderId="0" xfId="0" applyNumberFormat="1" applyFont="1" applyAlignment="1"/>
    <xf numFmtId="49" fontId="2" fillId="2" borderId="9" xfId="0" applyNumberFormat="1" applyFont="1" applyFill="1" applyBorder="1" applyAlignment="1" applyProtection="1">
      <alignment horizontal="center"/>
      <protection locked="0"/>
    </xf>
    <xf numFmtId="49" fontId="2" fillId="2" borderId="5" xfId="0" applyNumberFormat="1" applyFont="1" applyFill="1" applyBorder="1" applyAlignment="1" applyProtection="1">
      <alignment horizontal="center" vertical="top"/>
      <protection locked="0"/>
    </xf>
    <xf numFmtId="49" fontId="3" fillId="3" borderId="1" xfId="0" applyNumberFormat="1" applyFont="1" applyFill="1" applyBorder="1" applyAlignment="1"/>
    <xf numFmtId="49" fontId="8" fillId="8" borderId="2" xfId="0" applyNumberFormat="1" applyFont="1" applyFill="1" applyBorder="1" applyAlignment="1">
      <alignment horizontal="center" vertical="center"/>
    </xf>
    <xf numFmtId="49" fontId="8" fillId="8" borderId="2" xfId="0" applyNumberFormat="1" applyFont="1" applyFill="1" applyBorder="1" applyAlignment="1">
      <alignment horizontal="left" vertical="top" wrapText="1"/>
    </xf>
    <xf numFmtId="49" fontId="8" fillId="8" borderId="2" xfId="0" applyNumberFormat="1" applyFont="1" applyFill="1" applyBorder="1" applyAlignment="1" applyProtection="1">
      <protection locked="0"/>
    </xf>
    <xf numFmtId="49" fontId="8" fillId="8" borderId="2" xfId="0" applyNumberFormat="1" applyFont="1" applyFill="1" applyBorder="1" applyAlignment="1">
      <alignment horizontal="center" vertical="center" wrapText="1"/>
    </xf>
    <xf numFmtId="165" fontId="9" fillId="8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 vertical="top" wrapText="1"/>
    </xf>
    <xf numFmtId="165" fontId="2" fillId="2" borderId="2" xfId="0" applyNumberFormat="1" applyFont="1" applyFill="1" applyBorder="1" applyAlignment="1" applyProtection="1">
      <alignment horizontal="center" vertical="top"/>
      <protection locked="0"/>
    </xf>
    <xf numFmtId="49" fontId="2" fillId="2" borderId="9" xfId="0" applyNumberFormat="1" applyFont="1" applyFill="1" applyBorder="1" applyAlignment="1" applyProtection="1">
      <alignment horizontal="center" vertical="top"/>
      <protection locked="0"/>
    </xf>
    <xf numFmtId="3" fontId="2" fillId="2" borderId="9" xfId="0" applyNumberFormat="1" applyFont="1" applyFill="1" applyBorder="1" applyAlignment="1" applyProtection="1">
      <alignment horizontal="center" vertical="top"/>
      <protection locked="0"/>
    </xf>
    <xf numFmtId="49" fontId="2" fillId="2" borderId="1" xfId="0" applyNumberFormat="1" applyFont="1" applyFill="1" applyBorder="1" applyAlignment="1" applyProtection="1">
      <alignment vertical="top"/>
      <protection locked="0"/>
    </xf>
    <xf numFmtId="49" fontId="2" fillId="2" borderId="9" xfId="0" applyNumberFormat="1" applyFont="1" applyFill="1" applyBorder="1" applyAlignment="1" applyProtection="1">
      <alignment vertical="top"/>
      <protection locked="0"/>
    </xf>
    <xf numFmtId="49" fontId="13" fillId="4" borderId="5" xfId="0" applyNumberFormat="1" applyFont="1" applyFill="1" applyBorder="1" applyAlignment="1">
      <alignment horizontal="left" vertical="center" wrapText="1"/>
    </xf>
    <xf numFmtId="165" fontId="2" fillId="0" borderId="2" xfId="0" applyNumberFormat="1" applyFont="1" applyBorder="1"/>
    <xf numFmtId="165" fontId="2" fillId="2" borderId="1" xfId="0" applyNumberFormat="1" applyFont="1" applyFill="1" applyBorder="1" applyAlignment="1" applyProtection="1">
      <alignment horizontal="center" vertical="top"/>
      <protection locked="0"/>
    </xf>
    <xf numFmtId="165" fontId="2" fillId="2" borderId="1" xfId="0" applyNumberFormat="1" applyFont="1" applyFill="1" applyBorder="1" applyAlignment="1" applyProtection="1">
      <alignment horizontal="center"/>
      <protection locked="0"/>
    </xf>
    <xf numFmtId="49" fontId="2" fillId="7" borderId="9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top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3" fontId="14" fillId="2" borderId="5" xfId="0" applyNumberFormat="1" applyFont="1" applyFill="1" applyBorder="1" applyAlignment="1" applyProtection="1">
      <alignment horizontal="center"/>
      <protection locked="0"/>
    </xf>
    <xf numFmtId="166" fontId="14" fillId="2" borderId="5" xfId="0" applyNumberFormat="1" applyFont="1" applyFill="1" applyBorder="1" applyAlignment="1" applyProtection="1">
      <alignment horizontal="center"/>
      <protection locked="0"/>
    </xf>
    <xf numFmtId="49" fontId="14" fillId="6" borderId="4" xfId="0" applyNumberFormat="1" applyFont="1" applyFill="1" applyBorder="1" applyAlignment="1" applyProtection="1">
      <alignment horizontal="center" wrapText="1"/>
      <protection locked="0"/>
    </xf>
    <xf numFmtId="3" fontId="14" fillId="6" borderId="4" xfId="0" applyNumberFormat="1" applyFont="1" applyFill="1" applyBorder="1" applyAlignment="1" applyProtection="1">
      <alignment horizontal="center" wrapText="1"/>
      <protection locked="0"/>
    </xf>
    <xf numFmtId="3" fontId="2" fillId="2" borderId="5" xfId="0" applyNumberFormat="1" applyFont="1" applyFill="1" applyBorder="1" applyAlignment="1" applyProtection="1">
      <alignment horizontal="center" vertical="top"/>
      <protection locked="0"/>
    </xf>
    <xf numFmtId="165" fontId="2" fillId="6" borderId="1" xfId="0" applyNumberFormat="1" applyFont="1" applyFill="1" applyBorder="1" applyAlignment="1" applyProtection="1">
      <alignment horizontal="center" vertical="top"/>
      <protection locked="0"/>
    </xf>
    <xf numFmtId="41" fontId="2" fillId="2" borderId="5" xfId="0" applyNumberFormat="1" applyFont="1" applyFill="1" applyBorder="1" applyAlignment="1" applyProtection="1">
      <alignment horizontal="center"/>
      <protection locked="0"/>
    </xf>
    <xf numFmtId="3" fontId="2" fillId="2" borderId="2" xfId="0" applyNumberFormat="1" applyFont="1" applyFill="1" applyBorder="1" applyAlignment="1" applyProtection="1">
      <alignment vertical="center" wrapText="1"/>
      <protection locked="0"/>
    </xf>
    <xf numFmtId="3" fontId="2" fillId="2" borderId="2" xfId="0" applyNumberFormat="1" applyFont="1" applyFill="1" applyBorder="1" applyAlignment="1" applyProtection="1">
      <alignment horizontal="center" vertical="top"/>
      <protection locked="0"/>
    </xf>
    <xf numFmtId="165" fontId="2" fillId="2" borderId="1" xfId="0" applyNumberFormat="1" applyFont="1" applyFill="1" applyBorder="1" applyAlignment="1" applyProtection="1">
      <alignment horizontal="center" vertical="top"/>
      <protection locked="0"/>
    </xf>
    <xf numFmtId="165" fontId="2" fillId="2" borderId="1" xfId="0" applyNumberFormat="1" applyFont="1" applyFill="1" applyBorder="1" applyAlignment="1" applyProtection="1">
      <alignment horizontal="center"/>
      <protection locked="0"/>
    </xf>
    <xf numFmtId="49" fontId="2" fillId="7" borderId="9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top" wrapText="1"/>
    </xf>
    <xf numFmtId="3" fontId="2" fillId="2" borderId="5" xfId="0" applyNumberFormat="1" applyFont="1" applyFill="1" applyBorder="1" applyAlignment="1" applyProtection="1">
      <alignment horizontal="center" vertical="top"/>
      <protection locked="0"/>
    </xf>
    <xf numFmtId="165" fontId="2" fillId="2" borderId="5" xfId="0" applyNumberFormat="1" applyFont="1" applyFill="1" applyBorder="1" applyAlignment="1" applyProtection="1">
      <alignment horizontal="center" vertical="top"/>
      <protection locked="0"/>
    </xf>
    <xf numFmtId="165" fontId="2" fillId="2" borderId="1" xfId="0" applyNumberFormat="1" applyFont="1" applyFill="1" applyBorder="1" applyAlignment="1" applyProtection="1">
      <alignment horizontal="center" vertical="top"/>
      <protection locked="0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165" fontId="2" fillId="2" borderId="5" xfId="0" applyNumberFormat="1" applyFont="1" applyFill="1" applyBorder="1" applyAlignment="1" applyProtection="1">
      <alignment horizontal="center"/>
      <protection locked="0"/>
    </xf>
    <xf numFmtId="165" fontId="2" fillId="2" borderId="1" xfId="0" applyNumberFormat="1" applyFont="1" applyFill="1" applyBorder="1" applyAlignment="1" applyProtection="1">
      <alignment horizontal="center"/>
      <protection locked="0"/>
    </xf>
    <xf numFmtId="49" fontId="2" fillId="7" borderId="5" xfId="0" applyNumberFormat="1" applyFont="1" applyFill="1" applyBorder="1" applyAlignment="1">
      <alignment horizontal="center" vertical="center"/>
    </xf>
    <xf numFmtId="49" fontId="2" fillId="7" borderId="9" xfId="0" applyNumberFormat="1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top" wrapText="1"/>
    </xf>
    <xf numFmtId="49" fontId="2" fillId="3" borderId="5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 applyProtection="1">
      <alignment horizontal="center" vertical="top" wrapText="1"/>
      <protection locked="0"/>
    </xf>
    <xf numFmtId="3" fontId="2" fillId="2" borderId="9" xfId="0" applyNumberFormat="1" applyFont="1" applyFill="1" applyBorder="1" applyAlignment="1" applyProtection="1">
      <alignment horizontal="center" vertical="top" wrapText="1"/>
      <protection locked="0"/>
    </xf>
    <xf numFmtId="3" fontId="2" fillId="2" borderId="1" xfId="0" applyNumberFormat="1" applyFont="1" applyFill="1" applyBorder="1" applyAlignment="1" applyProtection="1">
      <alignment horizontal="center" vertical="top" wrapText="1"/>
      <protection locked="0"/>
    </xf>
    <xf numFmtId="3" fontId="2" fillId="2" borderId="5" xfId="0" applyNumberFormat="1" applyFont="1" applyFill="1" applyBorder="1" applyAlignment="1" applyProtection="1">
      <alignment horizontal="center" vertical="top"/>
      <protection locked="0"/>
    </xf>
    <xf numFmtId="3" fontId="2" fillId="2" borderId="9" xfId="0" applyNumberFormat="1" applyFont="1" applyFill="1" applyBorder="1" applyAlignment="1" applyProtection="1">
      <alignment horizontal="center" vertical="top"/>
      <protection locked="0"/>
    </xf>
    <xf numFmtId="3" fontId="2" fillId="2" borderId="1" xfId="0" applyNumberFormat="1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Alignment="1">
      <alignment horizontal="center"/>
    </xf>
    <xf numFmtId="49" fontId="3" fillId="3" borderId="8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5" fontId="2" fillId="6" borderId="8" xfId="0" applyNumberFormat="1" applyFont="1" applyFill="1" applyBorder="1" applyAlignment="1" applyProtection="1">
      <alignment horizontal="center"/>
      <protection locked="0"/>
    </xf>
    <xf numFmtId="165" fontId="2" fillId="6" borderId="3" xfId="0" applyNumberFormat="1" applyFont="1" applyFill="1" applyBorder="1" applyAlignment="1" applyProtection="1">
      <alignment horizontal="center"/>
      <protection locked="0"/>
    </xf>
    <xf numFmtId="49" fontId="3" fillId="3" borderId="4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vertical="center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" xfId="0" applyNumberFormat="1" applyFont="1" applyFill="1" applyBorder="1" applyAlignment="1">
      <alignment horizontal="left" vertical="center" wrapText="1"/>
    </xf>
    <xf numFmtId="165" fontId="0" fillId="6" borderId="8" xfId="0" applyNumberFormat="1" applyFill="1" applyBorder="1" applyAlignment="1">
      <alignment horizontal="center"/>
    </xf>
    <xf numFmtId="165" fontId="0" fillId="6" borderId="3" xfId="0" applyNumberForma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3" fillId="3" borderId="8" xfId="0" applyNumberFormat="1" applyFont="1" applyFill="1" applyBorder="1" applyAlignment="1">
      <alignment horizontal="center" vertical="top" wrapText="1"/>
    </xf>
    <xf numFmtId="49" fontId="3" fillId="3" borderId="10" xfId="0" applyNumberFormat="1" applyFont="1" applyFill="1" applyBorder="1" applyAlignment="1">
      <alignment horizontal="center" vertical="top" wrapText="1"/>
    </xf>
    <xf numFmtId="49" fontId="3" fillId="3" borderId="3" xfId="0" applyNumberFormat="1" applyFont="1" applyFill="1" applyBorder="1" applyAlignment="1">
      <alignment horizontal="center" vertical="top" wrapText="1"/>
    </xf>
    <xf numFmtId="49" fontId="15" fillId="0" borderId="0" xfId="0" applyNumberFormat="1" applyFont="1"/>
  </cellXfs>
  <cellStyles count="4">
    <cellStyle name="Lien hypertexte" xfId="2" builtinId="8" hidden="1"/>
    <cellStyle name="Lien hypertexte visité" xfId="3" builtinId="9" hidden="1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opLeftCell="A4" zoomScalePageLayoutView="200" workbookViewId="0">
      <selection activeCell="D15" sqref="D15"/>
    </sheetView>
  </sheetViews>
  <sheetFormatPr baseColWidth="10" defaultColWidth="8.85546875" defaultRowHeight="12.75"/>
  <cols>
    <col min="1" max="1" width="7.7109375" customWidth="1"/>
    <col min="2" max="2" width="30.85546875" customWidth="1"/>
    <col min="3" max="3" width="13.42578125" customWidth="1"/>
    <col min="4" max="4" width="11.42578125" customWidth="1"/>
    <col min="5" max="5" width="12.42578125" bestFit="1" customWidth="1"/>
    <col min="6" max="7" width="11.42578125" customWidth="1"/>
    <col min="8" max="8" width="12.28515625" customWidth="1"/>
    <col min="9" max="16" width="11.42578125" customWidth="1"/>
    <col min="17" max="17" width="13.85546875" customWidth="1"/>
    <col min="18" max="256" width="11.42578125" customWidth="1"/>
  </cols>
  <sheetData>
    <row r="1" spans="1:2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>
      <c r="A2" s="2"/>
      <c r="B2" s="2"/>
      <c r="C2" s="2"/>
      <c r="D2" s="2"/>
      <c r="E2" s="2"/>
      <c r="F2" s="2"/>
      <c r="G2" s="25"/>
      <c r="H2" s="77" t="s">
        <v>88</v>
      </c>
      <c r="I2" s="77"/>
      <c r="J2" s="77"/>
      <c r="K2" s="77"/>
      <c r="L2" s="77"/>
      <c r="M2" s="77"/>
      <c r="N2" s="77"/>
      <c r="O2" s="25"/>
      <c r="P2" s="2"/>
      <c r="Q2" s="2"/>
      <c r="R2" s="2"/>
      <c r="S2" s="2"/>
      <c r="T2" s="2"/>
      <c r="U2" s="2"/>
    </row>
    <row r="3" spans="1:21" ht="18.75">
      <c r="A3" s="2"/>
      <c r="B3" s="134" t="s">
        <v>82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</row>
    <row r="4" spans="1:21" ht="15.75">
      <c r="A4" s="2"/>
      <c r="B4" s="4"/>
      <c r="C4" s="2"/>
      <c r="D4" s="2"/>
      <c r="E4" s="2"/>
      <c r="F4" s="2"/>
      <c r="G4" s="2"/>
      <c r="H4" s="2"/>
      <c r="I4" s="3"/>
      <c r="J4" s="3"/>
      <c r="K4" s="2"/>
      <c r="L4" s="2"/>
      <c r="M4" s="5"/>
      <c r="N4" s="5"/>
      <c r="O4" s="5"/>
      <c r="P4" s="2"/>
      <c r="Q4" s="2"/>
      <c r="R4" s="2"/>
      <c r="S4" s="2"/>
      <c r="T4" s="2"/>
      <c r="U4" s="2"/>
    </row>
    <row r="5" spans="1:21" ht="15.75">
      <c r="A5" s="56"/>
      <c r="B5" s="4"/>
      <c r="C5" s="135" t="s">
        <v>0</v>
      </c>
      <c r="D5" s="136"/>
      <c r="E5" s="136"/>
      <c r="F5" s="136"/>
      <c r="G5" s="137"/>
      <c r="H5" s="56"/>
      <c r="I5" s="138" t="s">
        <v>1</v>
      </c>
      <c r="J5" s="139"/>
      <c r="K5" s="140"/>
      <c r="L5" s="135" t="s">
        <v>2</v>
      </c>
      <c r="M5" s="137"/>
      <c r="N5" s="135" t="s">
        <v>3</v>
      </c>
      <c r="O5" s="136"/>
      <c r="P5" s="137"/>
      <c r="Q5" s="135" t="s">
        <v>4</v>
      </c>
      <c r="R5" s="136"/>
      <c r="S5" s="137"/>
      <c r="T5" s="135" t="s">
        <v>5</v>
      </c>
      <c r="U5" s="137"/>
    </row>
    <row r="6" spans="1:21" ht="63.75">
      <c r="A6" s="10" t="s">
        <v>6</v>
      </c>
      <c r="B6" s="10" t="s">
        <v>7</v>
      </c>
      <c r="C6" s="12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10" t="s">
        <v>17</v>
      </c>
      <c r="M6" s="11" t="s">
        <v>18</v>
      </c>
      <c r="N6" s="11" t="s">
        <v>19</v>
      </c>
      <c r="O6" s="11" t="s">
        <v>20</v>
      </c>
      <c r="P6" s="11" t="s">
        <v>21</v>
      </c>
      <c r="Q6" s="11" t="s">
        <v>22</v>
      </c>
      <c r="R6" s="11" t="s">
        <v>23</v>
      </c>
      <c r="S6" s="11" t="s">
        <v>24</v>
      </c>
      <c r="T6" s="11" t="s">
        <v>25</v>
      </c>
      <c r="U6" s="11" t="s">
        <v>26</v>
      </c>
    </row>
    <row r="7" spans="1:21" ht="15">
      <c r="A7" s="18"/>
      <c r="B7" s="18"/>
      <c r="C7" s="18"/>
      <c r="D7" s="18"/>
      <c r="E7" s="18"/>
      <c r="F7" s="9"/>
      <c r="G7" s="9"/>
      <c r="H7" s="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ht="15.75" customHeight="1">
      <c r="A8" s="120" t="s">
        <v>27</v>
      </c>
      <c r="B8" s="116" t="s">
        <v>89</v>
      </c>
      <c r="C8" s="79" t="s">
        <v>72</v>
      </c>
      <c r="D8" s="128">
        <v>880560</v>
      </c>
      <c r="E8" s="131">
        <f>+D8*540</f>
        <v>475502400</v>
      </c>
      <c r="F8" s="13" t="s">
        <v>28</v>
      </c>
      <c r="G8" s="13" t="s">
        <v>29</v>
      </c>
      <c r="H8" s="6" t="s">
        <v>30</v>
      </c>
      <c r="I8" s="54">
        <v>44635</v>
      </c>
      <c r="J8" s="95">
        <f>+I8+7</f>
        <v>44642</v>
      </c>
      <c r="K8" s="95" t="s">
        <v>31</v>
      </c>
      <c r="L8" s="95">
        <f>J8+7</f>
        <v>44649</v>
      </c>
      <c r="M8" s="95">
        <f>L8+32</f>
        <v>44681</v>
      </c>
      <c r="N8" s="95">
        <f>M8+3</f>
        <v>44684</v>
      </c>
      <c r="O8" s="95">
        <f>+N8+7</f>
        <v>44691</v>
      </c>
      <c r="P8" s="95" t="s">
        <v>31</v>
      </c>
      <c r="Q8" s="14"/>
      <c r="R8" s="95">
        <f>+O8+3</f>
        <v>44694</v>
      </c>
      <c r="S8" s="95">
        <f>+R8+5</f>
        <v>44699</v>
      </c>
      <c r="T8" s="95">
        <f>S8+15</f>
        <v>44714</v>
      </c>
      <c r="U8" s="14">
        <f>T8+365</f>
        <v>45079</v>
      </c>
    </row>
    <row r="9" spans="1:21" ht="15.75" customHeight="1">
      <c r="A9" s="121"/>
      <c r="B9" s="117"/>
      <c r="C9" s="78"/>
      <c r="D9" s="129"/>
      <c r="E9" s="132"/>
      <c r="F9" s="78"/>
      <c r="G9" s="78"/>
      <c r="H9" s="126" t="s">
        <v>32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</row>
    <row r="10" spans="1:21" ht="47.25" customHeight="1">
      <c r="A10" s="122"/>
      <c r="B10" s="123"/>
      <c r="C10" s="1"/>
      <c r="D10" s="130"/>
      <c r="E10" s="133"/>
      <c r="F10" s="1"/>
      <c r="G10" s="1"/>
      <c r="H10" s="127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</row>
    <row r="11" spans="1:21" ht="15.75" customHeight="1">
      <c r="A11" s="120" t="s">
        <v>33</v>
      </c>
      <c r="B11" s="116" t="s">
        <v>74</v>
      </c>
      <c r="C11" s="79" t="s">
        <v>72</v>
      </c>
      <c r="D11" s="104">
        <v>100000</v>
      </c>
      <c r="E11" s="104">
        <f>D11*540</f>
        <v>54000000</v>
      </c>
      <c r="F11" s="79" t="s">
        <v>75</v>
      </c>
      <c r="G11" s="79" t="s">
        <v>29</v>
      </c>
      <c r="H11" s="6" t="s">
        <v>30</v>
      </c>
      <c r="I11" s="94">
        <v>44653</v>
      </c>
      <c r="J11" s="94" t="s">
        <v>31</v>
      </c>
      <c r="K11" s="94" t="s">
        <v>31</v>
      </c>
      <c r="L11" s="94">
        <v>44666</v>
      </c>
      <c r="M11" s="94">
        <f>+L11+7</f>
        <v>44673</v>
      </c>
      <c r="N11" s="94">
        <f>+M11+3</f>
        <v>44676</v>
      </c>
      <c r="O11" s="94">
        <f>+N11+7</f>
        <v>44683</v>
      </c>
      <c r="P11" s="94" t="s">
        <v>31</v>
      </c>
      <c r="Q11" s="87"/>
      <c r="R11" s="94">
        <f>+O11+3</f>
        <v>44686</v>
      </c>
      <c r="S11" s="94">
        <f>+R11+5</f>
        <v>44691</v>
      </c>
      <c r="T11" s="94">
        <f>+S11+15</f>
        <v>44706</v>
      </c>
      <c r="U11" s="94">
        <f>+T11+90</f>
        <v>44796</v>
      </c>
    </row>
    <row r="12" spans="1:21" ht="15.75" customHeight="1">
      <c r="A12" s="121"/>
      <c r="B12" s="117"/>
      <c r="C12" s="88"/>
      <c r="D12" s="89"/>
      <c r="E12" s="89"/>
      <c r="F12" s="88"/>
      <c r="G12" s="88"/>
      <c r="H12" s="124" t="s">
        <v>32</v>
      </c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</row>
    <row r="13" spans="1:21" ht="36.75" customHeight="1">
      <c r="A13" s="122"/>
      <c r="B13" s="123"/>
      <c r="C13" s="90"/>
      <c r="D13" s="90"/>
      <c r="E13" s="90"/>
      <c r="F13" s="90"/>
      <c r="G13" s="90"/>
      <c r="H13" s="12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</row>
    <row r="14" spans="1:21" ht="25.5" customHeight="1">
      <c r="A14" s="96"/>
      <c r="B14" s="116" t="s">
        <v>91</v>
      </c>
      <c r="C14" s="79" t="s">
        <v>72</v>
      </c>
      <c r="D14" s="104">
        <v>190300</v>
      </c>
      <c r="E14" s="107">
        <f>D14*540</f>
        <v>102762000</v>
      </c>
      <c r="F14" s="79" t="s">
        <v>28</v>
      </c>
      <c r="G14" s="91"/>
      <c r="H14" s="86" t="s">
        <v>30</v>
      </c>
      <c r="I14" s="105">
        <v>44645</v>
      </c>
      <c r="J14" s="94">
        <f>I14+7</f>
        <v>44652</v>
      </c>
      <c r="K14" s="94" t="s">
        <v>31</v>
      </c>
      <c r="L14" s="94">
        <v>44656</v>
      </c>
      <c r="M14" s="94">
        <f>+L14+30</f>
        <v>44686</v>
      </c>
      <c r="N14" s="94">
        <f>+M14+3</f>
        <v>44689</v>
      </c>
      <c r="O14" s="94">
        <f>+N14+7</f>
        <v>44696</v>
      </c>
      <c r="P14" s="94" t="s">
        <v>31</v>
      </c>
      <c r="Q14" s="87"/>
      <c r="R14" s="94">
        <f>+O14+3</f>
        <v>44699</v>
      </c>
      <c r="S14" s="94">
        <f>+R14+5</f>
        <v>44704</v>
      </c>
      <c r="T14" s="94">
        <f>+S14+15</f>
        <v>44719</v>
      </c>
      <c r="U14" s="94">
        <f>+T14+120</f>
        <v>44839</v>
      </c>
    </row>
    <row r="15" spans="1:21" ht="41.25" customHeight="1">
      <c r="A15" s="96" t="s">
        <v>90</v>
      </c>
      <c r="B15" s="117"/>
      <c r="C15" s="88"/>
      <c r="D15" s="108"/>
      <c r="E15" s="108"/>
      <c r="F15" s="88"/>
      <c r="G15" s="91"/>
      <c r="H15" s="97" t="s">
        <v>32</v>
      </c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</row>
    <row r="16" spans="1:21" ht="15" customHeight="1">
      <c r="A16" s="81"/>
      <c r="B16" s="82"/>
      <c r="C16" s="83"/>
      <c r="D16" s="83"/>
      <c r="E16" s="83"/>
      <c r="F16" s="83"/>
      <c r="G16" s="83"/>
      <c r="H16" s="84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</row>
    <row r="17" spans="1:21" ht="15.75">
      <c r="A17" s="3"/>
      <c r="B17" s="80" t="s">
        <v>34</v>
      </c>
      <c r="C17" s="80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5.75">
      <c r="A18" s="3"/>
      <c r="B18" s="80" t="s">
        <v>79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1"/>
      <c r="S18" s="2"/>
      <c r="T18" s="2"/>
      <c r="U18" s="2"/>
    </row>
    <row r="19" spans="1:21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</sheetData>
  <mergeCells count="42">
    <mergeCell ref="K9:K10"/>
    <mergeCell ref="B3:U3"/>
    <mergeCell ref="C5:G5"/>
    <mergeCell ref="I5:K5"/>
    <mergeCell ref="L5:M5"/>
    <mergeCell ref="N5:P5"/>
    <mergeCell ref="Q5:S5"/>
    <mergeCell ref="T5:U5"/>
    <mergeCell ref="R9:R10"/>
    <mergeCell ref="S9:S10"/>
    <mergeCell ref="T9:T10"/>
    <mergeCell ref="U9:U10"/>
    <mergeCell ref="P9:P10"/>
    <mergeCell ref="Q9:Q10"/>
    <mergeCell ref="L9:L10"/>
    <mergeCell ref="M9:M10"/>
    <mergeCell ref="N9:N10"/>
    <mergeCell ref="O9:O10"/>
    <mergeCell ref="A11:A13"/>
    <mergeCell ref="B11:B13"/>
    <mergeCell ref="H12:H13"/>
    <mergeCell ref="I12:I13"/>
    <mergeCell ref="J12:J13"/>
    <mergeCell ref="A8:A10"/>
    <mergeCell ref="B8:B10"/>
    <mergeCell ref="H9:H10"/>
    <mergeCell ref="I9:I10"/>
    <mergeCell ref="J9:J10"/>
    <mergeCell ref="D8:D10"/>
    <mergeCell ref="E8:E10"/>
    <mergeCell ref="L12:L13"/>
    <mergeCell ref="M12:M13"/>
    <mergeCell ref="N12:N13"/>
    <mergeCell ref="O12:O13"/>
    <mergeCell ref="K12:K13"/>
    <mergeCell ref="B14:B15"/>
    <mergeCell ref="R12:R13"/>
    <mergeCell ref="S12:S13"/>
    <mergeCell ref="T12:T13"/>
    <mergeCell ref="U12:U13"/>
    <mergeCell ref="P12:P13"/>
    <mergeCell ref="Q12:Q1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&amp;C&amp;"Arial,Gras"&amp;12PLAN DE PASSATION DES MARCHES (TRAVAUX)CENTRE D'EXCELLENCE UCAD</oddHeader>
    <oddFooter>&amp;C&amp;P&amp;RNovembre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DW29"/>
  <sheetViews>
    <sheetView tabSelected="1" topLeftCell="A7" zoomScale="80" zoomScaleNormal="80" zoomScalePageLayoutView="125" workbookViewId="0">
      <selection activeCell="I19" sqref="I19"/>
    </sheetView>
  </sheetViews>
  <sheetFormatPr baseColWidth="10" defaultColWidth="11.42578125" defaultRowHeight="15.75"/>
  <cols>
    <col min="1" max="1" width="13.85546875" style="2" customWidth="1"/>
    <col min="2" max="2" width="39.140625" style="2" customWidth="1"/>
    <col min="3" max="3" width="10.85546875" style="2" bestFit="1" customWidth="1"/>
    <col min="4" max="5" width="15.28515625" style="2" customWidth="1"/>
    <col min="6" max="6" width="13.42578125" style="2" customWidth="1"/>
    <col min="7" max="7" width="12.85546875" style="2" customWidth="1"/>
    <col min="8" max="8" width="7.7109375" style="2" bestFit="1" customWidth="1"/>
    <col min="9" max="9" width="16.7109375" style="2" customWidth="1"/>
    <col min="10" max="10" width="14.28515625" style="2" customWidth="1"/>
    <col min="11" max="11" width="15.28515625" style="2" customWidth="1"/>
    <col min="12" max="12" width="16.42578125" style="2" customWidth="1"/>
    <col min="13" max="13" width="10" style="2" customWidth="1"/>
    <col min="14" max="15" width="14" style="2" customWidth="1"/>
    <col min="16" max="16" width="11.28515625" style="2" customWidth="1"/>
    <col min="17" max="17" width="11.42578125" style="2" bestFit="1" customWidth="1"/>
    <col min="18" max="18" width="12.42578125" style="2" customWidth="1"/>
    <col min="19" max="20" width="14.85546875" style="2" customWidth="1"/>
    <col min="21" max="21" width="14.7109375" style="2" customWidth="1"/>
    <col min="22" max="22" width="14" style="2" customWidth="1"/>
    <col min="23" max="25" width="12.7109375" style="2" customWidth="1"/>
    <col min="26" max="26" width="12.85546875" style="2" customWidth="1"/>
    <col min="27" max="27" width="13.85546875" style="2" customWidth="1"/>
    <col min="28" max="28" width="7.7109375" style="2" bestFit="1" customWidth="1"/>
    <col min="29" max="29" width="14.28515625" style="2" customWidth="1"/>
    <col min="30" max="30" width="13.140625" style="2" customWidth="1"/>
    <col min="31" max="31" width="12" style="2" customWidth="1"/>
    <col min="32" max="32" width="11.42578125" style="2" customWidth="1"/>
    <col min="33" max="33" width="13.140625" style="2" customWidth="1"/>
    <col min="34" max="34" width="15.42578125" style="2" customWidth="1"/>
    <col min="35" max="16384" width="11.42578125" style="2"/>
  </cols>
  <sheetData>
    <row r="3" spans="1:127" ht="27" customHeight="1">
      <c r="H3" s="155" t="s">
        <v>86</v>
      </c>
      <c r="I3" s="155"/>
      <c r="J3" s="155"/>
      <c r="K3" s="155"/>
      <c r="L3" s="155"/>
      <c r="M3" s="155"/>
      <c r="N3" s="155"/>
      <c r="O3" s="155"/>
      <c r="P3" s="155"/>
      <c r="Q3" s="155"/>
    </row>
    <row r="4" spans="1:127" ht="21.75" customHeight="1">
      <c r="B4" s="76"/>
      <c r="C4" s="76"/>
      <c r="D4" s="134" t="s">
        <v>82</v>
      </c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AA4" s="23"/>
      <c r="AB4" s="24"/>
      <c r="AC4" s="24"/>
      <c r="AD4" s="24"/>
    </row>
    <row r="5" spans="1:127" ht="15" customHeight="1"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AC5" s="25"/>
      <c r="AD5" s="25"/>
    </row>
    <row r="6" spans="1:127" ht="30" customHeight="1">
      <c r="B6" s="26"/>
      <c r="C6" s="5"/>
      <c r="D6" s="5"/>
      <c r="E6" s="5"/>
      <c r="P6" s="5"/>
      <c r="Q6" s="5"/>
      <c r="AC6" s="25"/>
      <c r="AD6" s="25"/>
    </row>
    <row r="7" spans="1:127" s="56" customFormat="1" ht="34.5" customHeight="1">
      <c r="C7" s="156" t="s">
        <v>40</v>
      </c>
      <c r="D7" s="157"/>
      <c r="E7" s="157"/>
      <c r="F7" s="157"/>
      <c r="G7" s="158"/>
      <c r="I7" s="138" t="s">
        <v>41</v>
      </c>
      <c r="J7" s="139"/>
      <c r="K7" s="139"/>
      <c r="L7" s="140"/>
      <c r="N7" s="138" t="s">
        <v>42</v>
      </c>
      <c r="O7" s="139"/>
      <c r="P7" s="140"/>
      <c r="Q7" s="138" t="s">
        <v>43</v>
      </c>
      <c r="R7" s="140"/>
      <c r="S7" s="138" t="s">
        <v>44</v>
      </c>
      <c r="T7" s="139"/>
      <c r="U7" s="139"/>
      <c r="V7" s="139"/>
      <c r="W7" s="139"/>
      <c r="X7" s="139"/>
      <c r="Y7" s="139"/>
      <c r="Z7" s="139"/>
      <c r="AA7" s="140"/>
      <c r="AC7" s="135" t="s">
        <v>4</v>
      </c>
      <c r="AD7" s="136"/>
      <c r="AE7" s="137"/>
      <c r="AG7" s="135" t="s">
        <v>45</v>
      </c>
      <c r="AH7" s="147"/>
    </row>
    <row r="8" spans="1:127" s="56" customFormat="1" ht="93.75" customHeight="1">
      <c r="A8" s="27" t="s">
        <v>6</v>
      </c>
      <c r="B8" s="28" t="s">
        <v>7</v>
      </c>
      <c r="C8" s="29" t="s">
        <v>46</v>
      </c>
      <c r="D8" s="29" t="s">
        <v>47</v>
      </c>
      <c r="E8" s="29" t="s">
        <v>48</v>
      </c>
      <c r="F8" s="29" t="s">
        <v>49</v>
      </c>
      <c r="G8" s="29" t="s">
        <v>12</v>
      </c>
      <c r="H8" s="99" t="s">
        <v>50</v>
      </c>
      <c r="I8" s="99" t="s">
        <v>51</v>
      </c>
      <c r="J8" s="98" t="s">
        <v>52</v>
      </c>
      <c r="K8" s="98" t="s">
        <v>53</v>
      </c>
      <c r="L8" s="98" t="s">
        <v>54</v>
      </c>
      <c r="M8" s="99" t="s">
        <v>50</v>
      </c>
      <c r="N8" s="99" t="s">
        <v>55</v>
      </c>
      <c r="O8" s="98" t="s">
        <v>56</v>
      </c>
      <c r="P8" s="98" t="s">
        <v>57</v>
      </c>
      <c r="Q8" s="98" t="s">
        <v>58</v>
      </c>
      <c r="R8" s="98" t="s">
        <v>59</v>
      </c>
      <c r="S8" s="98" t="s">
        <v>60</v>
      </c>
      <c r="T8" s="98" t="s">
        <v>61</v>
      </c>
      <c r="U8" s="98" t="s">
        <v>62</v>
      </c>
      <c r="V8" s="98" t="s">
        <v>63</v>
      </c>
      <c r="W8" s="138" t="s">
        <v>64</v>
      </c>
      <c r="X8" s="148"/>
      <c r="Y8" s="98" t="s">
        <v>65</v>
      </c>
      <c r="Z8" s="98" t="s">
        <v>66</v>
      </c>
      <c r="AA8" s="98" t="s">
        <v>67</v>
      </c>
      <c r="AB8" s="99" t="s">
        <v>13</v>
      </c>
      <c r="AC8" s="99" t="s">
        <v>68</v>
      </c>
      <c r="AD8" s="98" t="s">
        <v>23</v>
      </c>
      <c r="AE8" s="98" t="s">
        <v>24</v>
      </c>
      <c r="AF8" s="99" t="s">
        <v>13</v>
      </c>
      <c r="AG8" s="98" t="s">
        <v>69</v>
      </c>
      <c r="AH8" s="149" t="s">
        <v>70</v>
      </c>
      <c r="AI8" s="150"/>
    </row>
    <row r="9" spans="1:127" customFormat="1" ht="15.75" customHeight="1">
      <c r="A9" s="120" t="s">
        <v>27</v>
      </c>
      <c r="B9" s="151" t="s">
        <v>76</v>
      </c>
      <c r="C9" s="13" t="s">
        <v>81</v>
      </c>
      <c r="D9" s="22" t="s">
        <v>71</v>
      </c>
      <c r="E9" s="100">
        <v>75000</v>
      </c>
      <c r="F9" s="101">
        <f>E9*500</f>
        <v>37500000</v>
      </c>
      <c r="G9" s="13" t="s">
        <v>29</v>
      </c>
      <c r="H9" s="6" t="s">
        <v>30</v>
      </c>
      <c r="I9" s="95">
        <v>44621</v>
      </c>
      <c r="J9" s="95" t="s">
        <v>31</v>
      </c>
      <c r="K9" s="95">
        <v>44645</v>
      </c>
      <c r="L9" s="67">
        <f>+K9+30</f>
        <v>44675</v>
      </c>
      <c r="M9" s="30" t="s">
        <v>30</v>
      </c>
      <c r="N9" s="95">
        <v>44681</v>
      </c>
      <c r="O9" s="95">
        <f>+N9+7</f>
        <v>44688</v>
      </c>
      <c r="P9" s="95" t="s">
        <v>31</v>
      </c>
      <c r="Q9" s="14">
        <f>+O9+2</f>
        <v>44690</v>
      </c>
      <c r="R9" s="95">
        <f>+Q9+30</f>
        <v>44720</v>
      </c>
      <c r="S9" s="95">
        <f>+R9+7</f>
        <v>44727</v>
      </c>
      <c r="T9" s="54">
        <f>+S9+10</f>
        <v>44737</v>
      </c>
      <c r="U9" s="54" t="s">
        <v>31</v>
      </c>
      <c r="V9" s="70">
        <f>+T9+2</f>
        <v>44739</v>
      </c>
      <c r="W9" s="153">
        <f>V9+7</f>
        <v>44746</v>
      </c>
      <c r="X9" s="154"/>
      <c r="Y9" s="54">
        <f>+W9+10</f>
        <v>44756</v>
      </c>
      <c r="Z9" s="70">
        <f>+Y9+10</f>
        <v>44766</v>
      </c>
      <c r="AA9" s="54" t="s">
        <v>31</v>
      </c>
      <c r="AB9" s="30" t="s">
        <v>30</v>
      </c>
      <c r="AC9" s="68"/>
      <c r="AD9" s="72">
        <f>Z9+7</f>
        <v>44773</v>
      </c>
      <c r="AE9" s="72">
        <f>AD9+7</f>
        <v>44780</v>
      </c>
      <c r="AF9" s="30" t="s">
        <v>30</v>
      </c>
      <c r="AG9" s="72">
        <f>AE9+7</f>
        <v>44787</v>
      </c>
      <c r="AH9" s="73">
        <f>AG9+120</f>
        <v>44907</v>
      </c>
      <c r="AI9" s="68"/>
    </row>
    <row r="10" spans="1:127" customFormat="1" ht="62.25" customHeight="1">
      <c r="A10" s="122"/>
      <c r="B10" s="152"/>
      <c r="C10" s="1"/>
      <c r="D10" s="1"/>
      <c r="E10" s="1"/>
      <c r="F10" s="1"/>
      <c r="G10" s="1"/>
      <c r="H10" s="6" t="s">
        <v>32</v>
      </c>
      <c r="I10" s="15"/>
      <c r="J10" s="15"/>
      <c r="K10" s="16"/>
      <c r="L10" s="16"/>
      <c r="M10" s="30" t="s">
        <v>32</v>
      </c>
      <c r="N10" s="16"/>
      <c r="O10" s="16"/>
      <c r="P10" s="16"/>
      <c r="Q10" s="16"/>
      <c r="R10" s="16"/>
      <c r="S10" s="16"/>
      <c r="T10" s="16"/>
      <c r="U10" s="16"/>
      <c r="V10" s="68"/>
      <c r="W10" s="68"/>
      <c r="X10" s="68"/>
      <c r="Y10" s="68"/>
      <c r="Z10" s="68"/>
      <c r="AA10" s="68"/>
      <c r="AB10" s="30" t="s">
        <v>32</v>
      </c>
      <c r="AC10" s="68"/>
      <c r="AD10" s="68"/>
      <c r="AE10" s="68"/>
      <c r="AF10" s="30" t="s">
        <v>32</v>
      </c>
      <c r="AG10" s="68"/>
      <c r="AH10" s="68"/>
      <c r="AI10" s="68"/>
    </row>
    <row r="11" spans="1:127" s="61" customFormat="1" ht="15.75" customHeight="1">
      <c r="A11" s="47"/>
      <c r="B11" s="92"/>
      <c r="C11" s="49"/>
      <c r="D11" s="57"/>
      <c r="E11" s="57"/>
      <c r="F11" s="57"/>
      <c r="G11" s="57"/>
      <c r="H11" s="58"/>
      <c r="I11" s="59"/>
      <c r="J11" s="59"/>
      <c r="K11" s="59"/>
      <c r="L11" s="59"/>
      <c r="M11" s="60"/>
      <c r="N11" s="60"/>
      <c r="O11" s="60"/>
      <c r="P11" s="60"/>
      <c r="Q11" s="60"/>
      <c r="R11" s="60"/>
      <c r="S11" s="60"/>
      <c r="T11" s="60"/>
      <c r="U11" s="60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</row>
    <row r="12" spans="1:127">
      <c r="A12" s="141">
        <v>2</v>
      </c>
      <c r="B12" s="143" t="s">
        <v>98</v>
      </c>
      <c r="C12" s="62" t="s">
        <v>81</v>
      </c>
      <c r="D12" s="63" t="s">
        <v>78</v>
      </c>
      <c r="E12" s="102" t="s">
        <v>77</v>
      </c>
      <c r="F12" s="103">
        <f>E12*540</f>
        <v>10200060</v>
      </c>
      <c r="G12" s="63" t="s">
        <v>29</v>
      </c>
      <c r="H12" s="6" t="s">
        <v>30</v>
      </c>
      <c r="I12" s="67">
        <v>44588</v>
      </c>
      <c r="J12" s="67">
        <v>44595</v>
      </c>
      <c r="K12" s="67">
        <v>44621</v>
      </c>
      <c r="L12" s="67">
        <v>44643</v>
      </c>
      <c r="M12" s="30" t="s">
        <v>30</v>
      </c>
      <c r="N12" s="95" t="s">
        <v>31</v>
      </c>
      <c r="O12" s="95" t="s">
        <v>31</v>
      </c>
      <c r="P12" s="95" t="s">
        <v>31</v>
      </c>
      <c r="Q12" s="95" t="s">
        <v>31</v>
      </c>
      <c r="R12" s="95" t="s">
        <v>31</v>
      </c>
      <c r="S12" s="54">
        <f>+L12+14</f>
        <v>44657</v>
      </c>
      <c r="T12" s="54">
        <f>+S12+7</f>
        <v>44664</v>
      </c>
      <c r="U12" s="54">
        <f>+S12+14</f>
        <v>44671</v>
      </c>
      <c r="V12" s="54">
        <f>+U12+2</f>
        <v>44673</v>
      </c>
      <c r="W12" s="145">
        <f>V12+7</f>
        <v>44680</v>
      </c>
      <c r="X12" s="146"/>
      <c r="Y12" s="54">
        <f>+W12+7</f>
        <v>44687</v>
      </c>
      <c r="Z12" s="54">
        <f>+Y12+3</f>
        <v>44690</v>
      </c>
      <c r="AA12" s="54">
        <f>+Z12+7</f>
        <v>44697</v>
      </c>
      <c r="AB12" s="30" t="s">
        <v>30</v>
      </c>
      <c r="AC12" s="74"/>
      <c r="AD12" s="54">
        <f>Z12+7</f>
        <v>44697</v>
      </c>
      <c r="AE12" s="54">
        <f>+AD12+7</f>
        <v>44704</v>
      </c>
      <c r="AF12" s="30" t="s">
        <v>30</v>
      </c>
      <c r="AG12" s="54">
        <f>AE12+7</f>
        <v>44711</v>
      </c>
      <c r="AH12" s="54">
        <f>AG12+365</f>
        <v>45076</v>
      </c>
      <c r="AI12" s="54"/>
    </row>
    <row r="13" spans="1:127" ht="65.099999999999994" customHeight="1">
      <c r="A13" s="142"/>
      <c r="B13" s="144"/>
      <c r="C13" s="64"/>
      <c r="D13" s="65"/>
      <c r="E13" s="65"/>
      <c r="F13" s="66"/>
      <c r="G13" s="65"/>
      <c r="H13" s="7" t="s">
        <v>32</v>
      </c>
      <c r="I13" s="67"/>
      <c r="J13" s="67"/>
      <c r="K13" s="67"/>
      <c r="L13" s="54"/>
      <c r="M13" s="30" t="s">
        <v>32</v>
      </c>
      <c r="N13" s="54"/>
      <c r="O13" s="67"/>
      <c r="P13" s="67"/>
      <c r="Q13" s="55"/>
      <c r="R13" s="55"/>
      <c r="S13" s="55"/>
      <c r="T13" s="54"/>
      <c r="U13" s="54"/>
      <c r="V13" s="54"/>
      <c r="W13" s="54"/>
      <c r="X13" s="54"/>
      <c r="Y13" s="54"/>
      <c r="Z13" s="54"/>
      <c r="AA13" s="55"/>
      <c r="AB13" s="30" t="s">
        <v>32</v>
      </c>
      <c r="AC13" s="69"/>
      <c r="AD13" s="55"/>
      <c r="AE13" s="55"/>
      <c r="AF13" s="30" t="s">
        <v>32</v>
      </c>
      <c r="AG13" s="55"/>
      <c r="AH13" s="55"/>
      <c r="AI13" s="55"/>
    </row>
    <row r="14" spans="1:127" ht="14.25" customHeight="1">
      <c r="A14" s="19"/>
      <c r="B14" s="31"/>
      <c r="C14" s="32"/>
      <c r="D14" s="33"/>
      <c r="E14" s="33"/>
      <c r="F14" s="34"/>
      <c r="G14" s="33"/>
      <c r="H14" s="33"/>
      <c r="I14" s="35"/>
      <c r="J14" s="35"/>
      <c r="K14" s="35"/>
      <c r="L14" s="35"/>
      <c r="M14" s="33"/>
      <c r="N14" s="35"/>
      <c r="O14" s="36"/>
      <c r="P14" s="36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3"/>
      <c r="AC14" s="37"/>
      <c r="AD14" s="38"/>
      <c r="AE14" s="38"/>
      <c r="AF14" s="33"/>
      <c r="AG14" s="38"/>
      <c r="AH14" s="38"/>
      <c r="AI14" s="38"/>
    </row>
    <row r="15" spans="1:127" ht="32.25" customHeight="1">
      <c r="B15" s="39" t="s">
        <v>80</v>
      </c>
      <c r="C15" s="40"/>
      <c r="D15" s="40"/>
      <c r="E15" s="40"/>
      <c r="F15" s="41"/>
      <c r="G15" s="40"/>
      <c r="H15" s="42"/>
      <c r="I15" s="43"/>
      <c r="J15" s="43"/>
      <c r="K15" s="44"/>
      <c r="L15" s="44"/>
      <c r="M15" s="42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2"/>
      <c r="AC15" s="45"/>
      <c r="AD15" s="44"/>
      <c r="AE15" s="44"/>
    </row>
    <row r="16" spans="1:127">
      <c r="I16" s="46"/>
      <c r="J16" s="46"/>
      <c r="K16" s="46"/>
      <c r="L16" s="46"/>
    </row>
    <row r="17" spans="9:12">
      <c r="I17" s="46"/>
      <c r="J17" s="46"/>
      <c r="K17" s="46"/>
      <c r="L17" s="46"/>
    </row>
    <row r="18" spans="9:12">
      <c r="I18" s="46"/>
      <c r="J18" s="46"/>
      <c r="K18" s="46"/>
      <c r="L18" s="46"/>
    </row>
    <row r="19" spans="9:12">
      <c r="I19" s="46"/>
      <c r="J19" s="46"/>
      <c r="K19" s="46"/>
      <c r="L19" s="46"/>
    </row>
    <row r="20" spans="9:12">
      <c r="I20" s="46"/>
      <c r="J20" s="46"/>
      <c r="K20" s="46"/>
      <c r="L20" s="46"/>
    </row>
    <row r="21" spans="9:12">
      <c r="I21" s="46"/>
      <c r="J21" s="46"/>
      <c r="K21" s="46"/>
      <c r="L21" s="46"/>
    </row>
    <row r="22" spans="9:12">
      <c r="I22" s="46"/>
      <c r="J22" s="46"/>
      <c r="K22" s="46"/>
      <c r="L22" s="46"/>
    </row>
    <row r="23" spans="9:12">
      <c r="I23" s="46"/>
      <c r="J23" s="46"/>
      <c r="K23" s="46"/>
      <c r="L23" s="46"/>
    </row>
    <row r="24" spans="9:12">
      <c r="I24" s="46"/>
      <c r="J24" s="46"/>
      <c r="K24" s="46"/>
      <c r="L24" s="46"/>
    </row>
    <row r="25" spans="9:12">
      <c r="I25" s="46"/>
      <c r="J25" s="46"/>
      <c r="K25" s="46"/>
      <c r="L25" s="46"/>
    </row>
    <row r="26" spans="9:12">
      <c r="I26" s="46"/>
      <c r="J26" s="46"/>
      <c r="K26" s="46"/>
      <c r="L26" s="46"/>
    </row>
    <row r="27" spans="9:12">
      <c r="I27" s="46"/>
      <c r="J27" s="46"/>
      <c r="K27" s="46"/>
      <c r="L27" s="46"/>
    </row>
    <row r="28" spans="9:12">
      <c r="I28" s="46"/>
      <c r="J28" s="46"/>
      <c r="K28" s="46"/>
      <c r="L28" s="46"/>
    </row>
    <row r="29" spans="9:12">
      <c r="I29" s="46"/>
      <c r="J29" s="46"/>
      <c r="K29" s="46"/>
      <c r="L29" s="46"/>
    </row>
  </sheetData>
  <mergeCells count="17">
    <mergeCell ref="H3:Q3"/>
    <mergeCell ref="D4:W4"/>
    <mergeCell ref="C7:G7"/>
    <mergeCell ref="I7:L7"/>
    <mergeCell ref="N7:P7"/>
    <mergeCell ref="Q7:R7"/>
    <mergeCell ref="S7:AA7"/>
    <mergeCell ref="A12:A13"/>
    <mergeCell ref="B12:B13"/>
    <mergeCell ref="W12:X12"/>
    <mergeCell ref="AC7:AE7"/>
    <mergeCell ref="AG7:AH7"/>
    <mergeCell ref="W8:X8"/>
    <mergeCell ref="AH8:AI8"/>
    <mergeCell ref="A9:A10"/>
    <mergeCell ref="B9:B10"/>
    <mergeCell ref="W9:X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&amp;C&amp;"Arial,Gras"PLAN DE PASSATION DES MARCHES CONSULTANTSCENTRE D'EXCELLENCE UCAD</oddHeader>
    <oddFooter>&amp;RNovembre 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V13"/>
  <sheetViews>
    <sheetView topLeftCell="A4" zoomScale="106" zoomScaleNormal="106" zoomScaleSheetLayoutView="120" zoomScalePageLayoutView="200" workbookViewId="0">
      <selection activeCell="E8" sqref="E8"/>
    </sheetView>
  </sheetViews>
  <sheetFormatPr baseColWidth="10" defaultColWidth="11.42578125" defaultRowHeight="15.75"/>
  <cols>
    <col min="1" max="1" width="5.85546875" style="2" customWidth="1"/>
    <col min="2" max="2" width="41.85546875" style="2" customWidth="1"/>
    <col min="3" max="4" width="15.42578125" style="2" customWidth="1"/>
    <col min="5" max="5" width="16.28515625" style="2" customWidth="1"/>
    <col min="6" max="6" width="13.7109375" style="2" bestFit="1" customWidth="1"/>
    <col min="7" max="7" width="13.85546875" style="2" bestFit="1" customWidth="1"/>
    <col min="8" max="8" width="8" style="2" customWidth="1"/>
    <col min="9" max="10" width="14.42578125" style="2" customWidth="1"/>
    <col min="11" max="11" width="13.42578125" style="2" bestFit="1" customWidth="1"/>
    <col min="12" max="12" width="14" style="2" bestFit="1" customWidth="1"/>
    <col min="13" max="13" width="14.85546875" style="2" customWidth="1"/>
    <col min="14" max="15" width="15.28515625" style="2" customWidth="1"/>
    <col min="16" max="16" width="13.42578125" style="2" customWidth="1"/>
    <col min="17" max="17" width="14" style="2" customWidth="1"/>
    <col min="18" max="18" width="11.85546875" style="2" customWidth="1"/>
    <col min="19" max="19" width="12.7109375" style="2" customWidth="1"/>
    <col min="20" max="20" width="12.140625" style="2" customWidth="1"/>
    <col min="21" max="21" width="12.85546875" style="2" customWidth="1"/>
    <col min="22" max="22" width="14.42578125" style="2" customWidth="1"/>
    <col min="23" max="16384" width="11.42578125" style="2"/>
  </cols>
  <sheetData>
    <row r="2" spans="1:22" ht="18.75">
      <c r="E2" s="3"/>
      <c r="F2" s="77" t="s">
        <v>87</v>
      </c>
      <c r="G2" s="77"/>
      <c r="H2" s="77"/>
      <c r="I2" s="77"/>
      <c r="J2" s="77"/>
      <c r="K2" s="77"/>
      <c r="L2" s="77"/>
      <c r="M2" s="25"/>
    </row>
    <row r="3" spans="1:22" ht="18.75">
      <c r="C3" s="134" t="s">
        <v>82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</row>
    <row r="4" spans="1:22">
      <c r="B4" s="4"/>
      <c r="I4" s="3"/>
      <c r="J4" s="3"/>
      <c r="M4" s="5"/>
      <c r="N4" s="5"/>
      <c r="O4" s="5"/>
    </row>
    <row r="5" spans="1:22" s="56" customFormat="1" ht="23.25" customHeight="1">
      <c r="B5" s="4"/>
      <c r="C5" s="135" t="s">
        <v>0</v>
      </c>
      <c r="D5" s="136"/>
      <c r="E5" s="136"/>
      <c r="F5" s="136"/>
      <c r="G5" s="137"/>
      <c r="I5" s="138" t="s">
        <v>1</v>
      </c>
      <c r="J5" s="139"/>
      <c r="K5" s="140"/>
      <c r="L5" s="135" t="s">
        <v>2</v>
      </c>
      <c r="M5" s="137"/>
      <c r="N5" s="135" t="s">
        <v>3</v>
      </c>
      <c r="O5" s="136"/>
      <c r="P5" s="137"/>
      <c r="Q5" s="135" t="s">
        <v>4</v>
      </c>
      <c r="R5" s="136"/>
      <c r="S5" s="137"/>
      <c r="T5" s="135" t="s">
        <v>5</v>
      </c>
      <c r="U5" s="137"/>
    </row>
    <row r="6" spans="1:22" s="56" customFormat="1" ht="63.75" customHeight="1">
      <c r="A6" s="10" t="s">
        <v>6</v>
      </c>
      <c r="B6" s="10" t="s">
        <v>7</v>
      </c>
      <c r="C6" s="12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35</v>
      </c>
      <c r="K6" s="11" t="s">
        <v>36</v>
      </c>
      <c r="L6" s="10" t="s">
        <v>17</v>
      </c>
      <c r="M6" s="11" t="s">
        <v>18</v>
      </c>
      <c r="N6" s="11" t="s">
        <v>19</v>
      </c>
      <c r="O6" s="11" t="s">
        <v>37</v>
      </c>
      <c r="P6" s="11" t="s">
        <v>21</v>
      </c>
      <c r="Q6" s="11" t="s">
        <v>22</v>
      </c>
      <c r="R6" s="11" t="s">
        <v>23</v>
      </c>
      <c r="S6" s="11" t="s">
        <v>24</v>
      </c>
      <c r="T6" s="11" t="s">
        <v>25</v>
      </c>
      <c r="U6" s="11" t="s">
        <v>26</v>
      </c>
      <c r="V6" s="11" t="s">
        <v>38</v>
      </c>
    </row>
    <row r="7" spans="1:22" ht="7.5" customHeight="1">
      <c r="A7" s="47"/>
      <c r="B7" s="48"/>
      <c r="C7" s="49"/>
      <c r="D7" s="49"/>
      <c r="E7" s="49"/>
      <c r="F7" s="49"/>
      <c r="G7" s="49"/>
      <c r="H7" s="50"/>
      <c r="I7" s="51"/>
      <c r="J7" s="51"/>
      <c r="K7" s="51"/>
      <c r="L7" s="51"/>
      <c r="M7" s="51"/>
      <c r="N7" s="51"/>
      <c r="O7" s="51"/>
      <c r="P7" s="51"/>
      <c r="Q7" s="52"/>
      <c r="R7" s="51"/>
      <c r="S7" s="51"/>
      <c r="T7" s="51"/>
      <c r="U7" s="52"/>
      <c r="V7" s="53"/>
    </row>
    <row r="8" spans="1:22" ht="21" customHeight="1">
      <c r="A8" s="120" t="s">
        <v>33</v>
      </c>
      <c r="B8" s="151" t="s">
        <v>83</v>
      </c>
      <c r="C8" s="13" t="s">
        <v>73</v>
      </c>
      <c r="D8" s="106">
        <v>100000</v>
      </c>
      <c r="E8" s="22">
        <f>D8*540</f>
        <v>54000000</v>
      </c>
      <c r="F8" s="13" t="s">
        <v>28</v>
      </c>
      <c r="G8" s="13" t="s">
        <v>29</v>
      </c>
      <c r="H8" s="6" t="s">
        <v>30</v>
      </c>
      <c r="I8" s="95">
        <v>44650</v>
      </c>
      <c r="J8" s="95" t="s">
        <v>31</v>
      </c>
      <c r="K8" s="95" t="s">
        <v>31</v>
      </c>
      <c r="L8" s="95">
        <f>I8+7</f>
        <v>44657</v>
      </c>
      <c r="M8" s="95">
        <f>L8+32</f>
        <v>44689</v>
      </c>
      <c r="N8" s="95">
        <f>M8+3</f>
        <v>44692</v>
      </c>
      <c r="O8" s="95">
        <f>+N8+7</f>
        <v>44699</v>
      </c>
      <c r="P8" s="95" t="s">
        <v>31</v>
      </c>
      <c r="Q8" s="20"/>
      <c r="R8" s="95">
        <f>N8+3</f>
        <v>44695</v>
      </c>
      <c r="S8" s="95">
        <f>+R8+5</f>
        <v>44700</v>
      </c>
      <c r="T8" s="95">
        <f>S8+10</f>
        <v>44710</v>
      </c>
      <c r="U8" s="14">
        <f>T8+45</f>
        <v>44755</v>
      </c>
      <c r="V8" s="93" t="s">
        <v>85</v>
      </c>
    </row>
    <row r="9" spans="1:22" ht="58.5" customHeight="1">
      <c r="A9" s="122"/>
      <c r="B9" s="152"/>
      <c r="C9" s="1"/>
      <c r="D9" s="1"/>
      <c r="E9" s="1"/>
      <c r="F9" s="1"/>
      <c r="G9" s="1"/>
      <c r="H9" s="6" t="s">
        <v>32</v>
      </c>
      <c r="I9" s="14"/>
      <c r="J9" s="95"/>
      <c r="K9" s="14"/>
      <c r="L9" s="95"/>
      <c r="M9" s="14"/>
      <c r="N9" s="14"/>
      <c r="O9" s="14"/>
      <c r="P9" s="14"/>
      <c r="Q9" s="14"/>
      <c r="R9" s="14"/>
      <c r="S9" s="14"/>
      <c r="T9" s="14"/>
      <c r="U9" s="14"/>
    </row>
    <row r="10" spans="1:22" ht="7.5" customHeight="1">
      <c r="A10" s="47"/>
      <c r="B10" s="48"/>
      <c r="C10" s="49"/>
      <c r="D10" s="49"/>
      <c r="E10" s="49"/>
      <c r="F10" s="49"/>
      <c r="G10" s="49"/>
      <c r="H10" s="50"/>
      <c r="I10" s="51"/>
      <c r="J10" s="51"/>
      <c r="K10" s="51"/>
      <c r="L10" s="51"/>
      <c r="M10" s="51"/>
      <c r="N10" s="51"/>
      <c r="O10" s="51"/>
      <c r="P10" s="51"/>
      <c r="Q10" s="52"/>
      <c r="R10" s="51"/>
      <c r="S10" s="51"/>
      <c r="T10" s="51"/>
      <c r="U10" s="52"/>
      <c r="V10" s="53"/>
    </row>
    <row r="11" spans="1:22" ht="15.75" customHeight="1">
      <c r="A11" s="3"/>
      <c r="B11" s="8" t="s">
        <v>84</v>
      </c>
    </row>
    <row r="12" spans="1:22">
      <c r="A12" s="3"/>
      <c r="B12" s="8" t="s">
        <v>34</v>
      </c>
    </row>
    <row r="13" spans="1:22">
      <c r="B13" s="8" t="s">
        <v>39</v>
      </c>
      <c r="P13" s="21"/>
    </row>
  </sheetData>
  <mergeCells count="9">
    <mergeCell ref="A8:A9"/>
    <mergeCell ref="B8:B9"/>
    <mergeCell ref="C3:V3"/>
    <mergeCell ref="C5:G5"/>
    <mergeCell ref="I5:K5"/>
    <mergeCell ref="L5:M5"/>
    <mergeCell ref="N5:P5"/>
    <mergeCell ref="Q5:S5"/>
    <mergeCell ref="T5:U5"/>
  </mergeCells>
  <printOptions horizontalCentered="1" verticalCentered="1"/>
  <pageMargins left="0" right="0" top="0.23622047244094491" bottom="0.23622047244094491" header="0.43307086614173229" footer="0.23622047244094491"/>
  <pageSetup paperSize="8" scale="75" orientation="landscape" r:id="rId1"/>
  <headerFooter alignWithMargins="0">
    <oddHeader>&amp;C&amp;"Arial,Gras"&amp;16PLAN DE PASSATION DES MARCHES (FOURNITURES ET SERVICES)CENTRE D'EXCELLENCE UCAD</oddHeader>
    <oddFooter>&amp;CPage &amp;P de &amp;N&amp;RNovembre 2015</oddFooter>
  </headerFooter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workbookViewId="0">
      <selection activeCell="D17" sqref="D17"/>
    </sheetView>
  </sheetViews>
  <sheetFormatPr baseColWidth="10" defaultRowHeight="12.75"/>
  <cols>
    <col min="1" max="1" width="5.28515625" customWidth="1"/>
    <col min="2" max="2" width="24.42578125" customWidth="1"/>
  </cols>
  <sheetData>
    <row r="1" spans="1:2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>
      <c r="A2" s="2"/>
      <c r="B2" s="2"/>
      <c r="C2" s="2"/>
      <c r="D2" s="2"/>
      <c r="E2" s="2"/>
      <c r="F2" s="2"/>
      <c r="G2" s="25"/>
      <c r="H2" s="77" t="s">
        <v>93</v>
      </c>
      <c r="I2" s="77"/>
      <c r="J2" s="77"/>
      <c r="K2" s="77"/>
      <c r="L2" s="77"/>
      <c r="M2" s="77"/>
      <c r="N2" s="77"/>
      <c r="O2" s="25"/>
      <c r="P2" s="2"/>
      <c r="Q2" s="2"/>
      <c r="R2" s="2"/>
      <c r="S2" s="2"/>
      <c r="T2" s="2"/>
      <c r="U2" s="2"/>
    </row>
    <row r="3" spans="1:21" ht="18.75">
      <c r="A3" s="2"/>
      <c r="B3" s="134" t="s">
        <v>82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</row>
    <row r="4" spans="1:21" ht="15.75">
      <c r="A4" s="2"/>
      <c r="B4" s="4"/>
      <c r="C4" s="2"/>
      <c r="D4" s="2"/>
      <c r="E4" s="2"/>
      <c r="F4" s="2"/>
      <c r="G4" s="2"/>
      <c r="H4" s="2"/>
      <c r="I4" s="3"/>
      <c r="J4" s="3"/>
      <c r="K4" s="2"/>
      <c r="L4" s="2"/>
      <c r="M4" s="5"/>
      <c r="N4" s="5"/>
      <c r="O4" s="5"/>
      <c r="P4" s="2"/>
      <c r="Q4" s="2"/>
      <c r="R4" s="2"/>
      <c r="S4" s="2"/>
      <c r="T4" s="2"/>
      <c r="U4" s="2"/>
    </row>
    <row r="5" spans="1:21" ht="15.75">
      <c r="A5" s="56"/>
      <c r="B5" s="4"/>
      <c r="C5" s="135" t="s">
        <v>0</v>
      </c>
      <c r="D5" s="136"/>
      <c r="E5" s="136"/>
      <c r="F5" s="136"/>
      <c r="G5" s="137"/>
      <c r="H5" s="56"/>
      <c r="I5" s="138" t="s">
        <v>1</v>
      </c>
      <c r="J5" s="139"/>
      <c r="K5" s="140"/>
      <c r="L5" s="135" t="s">
        <v>2</v>
      </c>
      <c r="M5" s="137"/>
      <c r="N5" s="135" t="s">
        <v>3</v>
      </c>
      <c r="O5" s="136"/>
      <c r="P5" s="137"/>
      <c r="Q5" s="135" t="s">
        <v>4</v>
      </c>
      <c r="R5" s="136"/>
      <c r="S5" s="137"/>
      <c r="T5" s="135" t="s">
        <v>5</v>
      </c>
      <c r="U5" s="137"/>
    </row>
    <row r="6" spans="1:21" ht="63.75">
      <c r="A6" s="10" t="s">
        <v>6</v>
      </c>
      <c r="B6" s="10" t="s">
        <v>7</v>
      </c>
      <c r="C6" s="12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10" t="s">
        <v>17</v>
      </c>
      <c r="M6" s="11" t="s">
        <v>18</v>
      </c>
      <c r="N6" s="11" t="s">
        <v>19</v>
      </c>
      <c r="O6" s="11" t="s">
        <v>20</v>
      </c>
      <c r="P6" s="11" t="s">
        <v>21</v>
      </c>
      <c r="Q6" s="11" t="s">
        <v>22</v>
      </c>
      <c r="R6" s="11" t="s">
        <v>23</v>
      </c>
      <c r="S6" s="11" t="s">
        <v>24</v>
      </c>
      <c r="T6" s="11" t="s">
        <v>25</v>
      </c>
      <c r="U6" s="11" t="s">
        <v>26</v>
      </c>
    </row>
    <row r="7" spans="1:21" ht="15">
      <c r="A7" s="18"/>
      <c r="B7" s="18"/>
      <c r="C7" s="18"/>
      <c r="D7" s="18"/>
      <c r="E7" s="18"/>
      <c r="F7" s="9"/>
      <c r="G7" s="9"/>
      <c r="H7" s="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ht="15.75">
      <c r="A8" s="120" t="s">
        <v>95</v>
      </c>
      <c r="B8" s="116" t="s">
        <v>92</v>
      </c>
      <c r="C8" s="79" t="s">
        <v>72</v>
      </c>
      <c r="D8" s="128">
        <v>51296</v>
      </c>
      <c r="E8" s="131">
        <f>+D8*540</f>
        <v>27699840</v>
      </c>
      <c r="F8" s="13" t="s">
        <v>75</v>
      </c>
      <c r="G8" s="13" t="s">
        <v>29</v>
      </c>
      <c r="H8" s="6" t="s">
        <v>30</v>
      </c>
      <c r="I8" s="54"/>
      <c r="J8" s="110"/>
      <c r="K8" s="110" t="s">
        <v>31</v>
      </c>
      <c r="L8" s="110">
        <v>44757</v>
      </c>
      <c r="M8" s="110">
        <f>L8+7</f>
        <v>44764</v>
      </c>
      <c r="N8" s="110">
        <f>M8+3</f>
        <v>44767</v>
      </c>
      <c r="O8" s="110">
        <f>+N8+7</f>
        <v>44774</v>
      </c>
      <c r="P8" s="110" t="s">
        <v>31</v>
      </c>
      <c r="Q8" s="14"/>
      <c r="R8" s="110">
        <f>+O8+3</f>
        <v>44777</v>
      </c>
      <c r="S8" s="110">
        <f>+R8+5</f>
        <v>44782</v>
      </c>
      <c r="T8" s="110">
        <f>S8+15</f>
        <v>44797</v>
      </c>
      <c r="U8" s="14">
        <f>T8+90</f>
        <v>44887</v>
      </c>
    </row>
    <row r="9" spans="1:21" ht="15.75">
      <c r="A9" s="121"/>
      <c r="B9" s="117"/>
      <c r="C9" s="78"/>
      <c r="D9" s="129"/>
      <c r="E9" s="132"/>
      <c r="F9" s="78"/>
      <c r="G9" s="78"/>
      <c r="H9" s="126" t="s">
        <v>32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</row>
    <row r="10" spans="1:21" ht="19.5" customHeight="1">
      <c r="A10" s="122"/>
      <c r="B10" s="123"/>
      <c r="C10" s="1"/>
      <c r="D10" s="130"/>
      <c r="E10" s="133"/>
      <c r="F10" s="1"/>
      <c r="G10" s="1"/>
      <c r="H10" s="127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</row>
    <row r="11" spans="1:21" ht="15.75">
      <c r="A11" s="111"/>
      <c r="B11" s="116" t="s">
        <v>94</v>
      </c>
      <c r="C11" s="79" t="s">
        <v>72</v>
      </c>
      <c r="D11" s="113">
        <v>139004</v>
      </c>
      <c r="E11" s="107">
        <f>D11*540</f>
        <v>75062160</v>
      </c>
      <c r="F11" s="79" t="s">
        <v>28</v>
      </c>
      <c r="G11" s="13" t="s">
        <v>29</v>
      </c>
      <c r="H11" s="86" t="s">
        <v>30</v>
      </c>
      <c r="I11" s="105">
        <v>44788</v>
      </c>
      <c r="J11" s="109">
        <f>I11+7</f>
        <v>44795</v>
      </c>
      <c r="K11" s="109" t="s">
        <v>31</v>
      </c>
      <c r="L11" s="109">
        <v>44798</v>
      </c>
      <c r="M11" s="109">
        <f>+L11+30</f>
        <v>44828</v>
      </c>
      <c r="N11" s="109">
        <f>+M11+3</f>
        <v>44831</v>
      </c>
      <c r="O11" s="109">
        <f>+N11+7</f>
        <v>44838</v>
      </c>
      <c r="P11" s="109" t="s">
        <v>31</v>
      </c>
      <c r="Q11" s="87"/>
      <c r="R11" s="109">
        <f>+O11+3</f>
        <v>44841</v>
      </c>
      <c r="S11" s="109">
        <f>+R11+5</f>
        <v>44846</v>
      </c>
      <c r="T11" s="109">
        <f>+S11+15</f>
        <v>44861</v>
      </c>
      <c r="U11" s="109">
        <f>+T11+60</f>
        <v>44921</v>
      </c>
    </row>
    <row r="12" spans="1:21" ht="63.75" customHeight="1">
      <c r="A12" s="111" t="s">
        <v>96</v>
      </c>
      <c r="B12" s="117"/>
      <c r="C12" s="88"/>
      <c r="D12" s="108"/>
      <c r="E12" s="108"/>
      <c r="F12" s="88"/>
      <c r="G12" s="91"/>
      <c r="H12" s="112" t="s">
        <v>32</v>
      </c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</row>
    <row r="13" spans="1:21" ht="15.75">
      <c r="A13" s="81"/>
      <c r="B13" s="82"/>
      <c r="C13" s="83"/>
      <c r="D13" s="83"/>
      <c r="E13" s="83"/>
      <c r="F13" s="83"/>
      <c r="G13" s="83"/>
      <c r="H13" s="84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</row>
    <row r="14" spans="1:21" ht="15.75">
      <c r="A14" s="3"/>
      <c r="B14" s="80" t="s">
        <v>34</v>
      </c>
      <c r="C14" s="80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5.75">
      <c r="A15" s="3"/>
      <c r="B15" s="80" t="s">
        <v>79</v>
      </c>
      <c r="C15" s="2"/>
      <c r="D15" s="2"/>
      <c r="E15" s="2"/>
      <c r="F15" s="159" t="s">
        <v>97</v>
      </c>
      <c r="G15" s="159"/>
      <c r="H15" s="159"/>
      <c r="I15" s="159"/>
      <c r="J15" s="159"/>
      <c r="K15" s="159"/>
      <c r="L15" s="159"/>
      <c r="M15" s="2"/>
      <c r="N15" s="2"/>
      <c r="O15" s="2"/>
      <c r="P15" s="2"/>
      <c r="Q15" s="2"/>
      <c r="R15" s="21"/>
      <c r="S15" s="2"/>
      <c r="T15" s="2"/>
      <c r="U15" s="2"/>
    </row>
    <row r="16" spans="1:21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</sheetData>
  <mergeCells count="27">
    <mergeCell ref="B3:U3"/>
    <mergeCell ref="C5:G5"/>
    <mergeCell ref="I5:K5"/>
    <mergeCell ref="L5:M5"/>
    <mergeCell ref="N5:P5"/>
    <mergeCell ref="Q5:S5"/>
    <mergeCell ref="T5:U5"/>
    <mergeCell ref="A8:A10"/>
    <mergeCell ref="B8:B10"/>
    <mergeCell ref="D8:D10"/>
    <mergeCell ref="E8:E10"/>
    <mergeCell ref="H9:H10"/>
    <mergeCell ref="S9:S10"/>
    <mergeCell ref="T9:T10"/>
    <mergeCell ref="U9:U10"/>
    <mergeCell ref="J9:J10"/>
    <mergeCell ref="K9:K10"/>
    <mergeCell ref="L9:L10"/>
    <mergeCell ref="M9:M10"/>
    <mergeCell ref="N9:N10"/>
    <mergeCell ref="O9:O10"/>
    <mergeCell ref="B11:B12"/>
    <mergeCell ref="F15:L15"/>
    <mergeCell ref="P9:P10"/>
    <mergeCell ref="Q9:Q10"/>
    <mergeCell ref="R9:R10"/>
    <mergeCell ref="I9:I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Works_</vt:lpstr>
      <vt:lpstr>Consultants_</vt:lpstr>
      <vt:lpstr>Goods_</vt:lpstr>
      <vt:lpstr>Works_Additifs</vt:lpstr>
      <vt:lpstr>Goods_!Impression_des_titres</vt:lpstr>
      <vt:lpstr>Goods_!Zone_d_impression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AF2PE</dc:creator>
  <cp:lastModifiedBy>Pr Madougou</cp:lastModifiedBy>
  <cp:revision/>
  <dcterms:created xsi:type="dcterms:W3CDTF">1999-05-11T18:48:49Z</dcterms:created>
  <dcterms:modified xsi:type="dcterms:W3CDTF">2022-07-02T17:28:41Z</dcterms:modified>
</cp:coreProperties>
</file>